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uan/Desktop/"/>
    </mc:Choice>
  </mc:AlternateContent>
  <xr:revisionPtr revIDLastSave="0" documentId="13_ncr:1_{7511E996-A2C9-9A43-BCAB-66BB6E00E44A}" xr6:coauthVersionLast="47" xr6:coauthVersionMax="47" xr10:uidLastSave="{00000000-0000-0000-0000-000000000000}"/>
  <bookViews>
    <workbookView showHorizontalScroll="0" showVerticalScroll="0" xWindow="0" yWindow="0" windowWidth="28800" windowHeight="18000" activeTab="1" xr2:uid="{00000000-000D-0000-FFFF-FFFF00000000}"/>
  </bookViews>
  <sheets>
    <sheet name="Calculos Bases" sheetId="1" r:id="rId1"/>
    <sheet name="Tabla 2023" sheetId="22" r:id="rId2"/>
    <sheet name="Tabla 2022" sheetId="21" r:id="rId3"/>
    <sheet name="Tabla 2021" sheetId="20" r:id="rId4"/>
    <sheet name="Tabla 2020" sheetId="19" r:id="rId5"/>
    <sheet name="Tabla 2019" sheetId="18" r:id="rId6"/>
    <sheet name="Tabla 2018" sheetId="17" r:id="rId7"/>
    <sheet name="Tabla 2017" sheetId="16" r:id="rId8"/>
    <sheet name="Tabla 2016" sheetId="15" r:id="rId9"/>
    <sheet name="Tabla 2015" sheetId="14" r:id="rId10"/>
    <sheet name="Tabla 2014" sheetId="13" r:id="rId11"/>
    <sheet name="Tabla2013" sheetId="12" r:id="rId12"/>
    <sheet name="Tabla 2012" sheetId="11" r:id="rId13"/>
    <sheet name="Tabla 2011" sheetId="10" r:id="rId14"/>
    <sheet name="Tabla 2010" sheetId="9" r:id="rId15"/>
    <sheet name="Tabla 2009" sheetId="8" r:id="rId16"/>
    <sheet name="Tabla 2008" sheetId="3" r:id="rId17"/>
    <sheet name="Tabla 2007" sheetId="2" r:id="rId18"/>
    <sheet name="Tabla2006" sheetId="4" r:id="rId19"/>
    <sheet name="Tabla2005" sheetId="5" r:id="rId20"/>
    <sheet name="Tabla2004" sheetId="6" r:id="rId21"/>
    <sheet name="Tabla2003" sheetId="7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22" l="1"/>
  <c r="I6" i="22" s="1"/>
  <c r="H21" i="22" s="1"/>
  <c r="H20" i="22"/>
  <c r="H6" i="22" s="1"/>
  <c r="G21" i="22" s="1"/>
  <c r="H19" i="22" s="1"/>
  <c r="H18" i="22" s="1"/>
  <c r="H17" i="22" s="1"/>
  <c r="H16" i="22" s="1"/>
  <c r="H15" i="22" s="1"/>
  <c r="H14" i="22" s="1"/>
  <c r="H13" i="22" s="1"/>
  <c r="H12" i="22" s="1"/>
  <c r="H11" i="22" s="1"/>
  <c r="H10" i="22" s="1"/>
  <c r="H9" i="22" s="1"/>
  <c r="H8" i="22" s="1"/>
  <c r="H7" i="22" s="1"/>
  <c r="G20" i="22"/>
  <c r="G6" i="22" s="1"/>
  <c r="F21" i="22" s="1"/>
  <c r="G19" i="22" s="1"/>
  <c r="G18" i="22" s="1"/>
  <c r="G17" i="22" s="1"/>
  <c r="G16" i="22" s="1"/>
  <c r="G15" i="22" s="1"/>
  <c r="G14" i="22" s="1"/>
  <c r="G13" i="22" s="1"/>
  <c r="G12" i="22" s="1"/>
  <c r="G11" i="22" s="1"/>
  <c r="G10" i="22" s="1"/>
  <c r="G9" i="22" s="1"/>
  <c r="G8" i="22" s="1"/>
  <c r="G7" i="22" s="1"/>
  <c r="F20" i="22"/>
  <c r="F6" i="22" s="1"/>
  <c r="E21" i="22" s="1"/>
  <c r="F19" i="22" s="1"/>
  <c r="F18" i="22" s="1"/>
  <c r="F17" i="22" s="1"/>
  <c r="F16" i="22" s="1"/>
  <c r="F15" i="22" s="1"/>
  <c r="F14" i="22" s="1"/>
  <c r="F13" i="22" s="1"/>
  <c r="F12" i="22" s="1"/>
  <c r="F11" i="22" s="1"/>
  <c r="F10" i="22" s="1"/>
  <c r="F9" i="22" s="1"/>
  <c r="F8" i="22" s="1"/>
  <c r="F7" i="22" s="1"/>
  <c r="E20" i="22"/>
  <c r="E6" i="22" s="1"/>
  <c r="D21" i="22" s="1"/>
  <c r="D20" i="22"/>
  <c r="D6" i="22" s="1"/>
  <c r="C21" i="22" s="1"/>
  <c r="D19" i="22" s="1"/>
  <c r="D18" i="22" s="1"/>
  <c r="D17" i="22" s="1"/>
  <c r="D16" i="22" s="1"/>
  <c r="D15" i="22" s="1"/>
  <c r="D14" i="22" s="1"/>
  <c r="D13" i="22" s="1"/>
  <c r="D12" i="22" s="1"/>
  <c r="D11" i="22" s="1"/>
  <c r="D10" i="22" s="1"/>
  <c r="D9" i="22" s="1"/>
  <c r="D8" i="22" s="1"/>
  <c r="D7" i="22" s="1"/>
  <c r="I20" i="21"/>
  <c r="H20" i="21"/>
  <c r="H6" i="21" s="1"/>
  <c r="G21" i="21" s="1"/>
  <c r="G20" i="21"/>
  <c r="G6" i="21" s="1"/>
  <c r="F21" i="21" s="1"/>
  <c r="F20" i="21"/>
  <c r="F6" i="21" s="1"/>
  <c r="E21" i="21" s="1"/>
  <c r="F19" i="21" s="1"/>
  <c r="F18" i="21" s="1"/>
  <c r="F17" i="21" s="1"/>
  <c r="F16" i="21" s="1"/>
  <c r="F15" i="21" s="1"/>
  <c r="F14" i="21" s="1"/>
  <c r="F13" i="21" s="1"/>
  <c r="F12" i="21" s="1"/>
  <c r="F11" i="21" s="1"/>
  <c r="F10" i="21" s="1"/>
  <c r="F9" i="21" s="1"/>
  <c r="F8" i="21" s="1"/>
  <c r="F7" i="21" s="1"/>
  <c r="E20" i="21"/>
  <c r="D20" i="21"/>
  <c r="D6" i="21" s="1"/>
  <c r="C21" i="21" s="1"/>
  <c r="E6" i="21"/>
  <c r="D21" i="21" s="1"/>
  <c r="E19" i="21" s="1"/>
  <c r="E18" i="21" s="1"/>
  <c r="E17" i="21" s="1"/>
  <c r="E16" i="21" s="1"/>
  <c r="E15" i="21" s="1"/>
  <c r="E14" i="21" s="1"/>
  <c r="E13" i="21" s="1"/>
  <c r="E12" i="21" s="1"/>
  <c r="E11" i="21" s="1"/>
  <c r="E10" i="21" s="1"/>
  <c r="E9" i="21" s="1"/>
  <c r="E8" i="21" s="1"/>
  <c r="E7" i="21" s="1"/>
  <c r="AX5" i="1"/>
  <c r="AX4" i="1"/>
  <c r="E20" i="20"/>
  <c r="AX6" i="1"/>
  <c r="F20" i="20" s="1"/>
  <c r="AX7" i="1"/>
  <c r="G20" i="20" s="1"/>
  <c r="AX8" i="1"/>
  <c r="H20" i="20" s="1"/>
  <c r="AX9" i="1"/>
  <c r="I20" i="20" s="1"/>
  <c r="D20" i="20"/>
  <c r="E19" i="22" l="1"/>
  <c r="E18" i="22" s="1"/>
  <c r="E17" i="22" s="1"/>
  <c r="E16" i="22" s="1"/>
  <c r="E15" i="22" s="1"/>
  <c r="E14" i="22" s="1"/>
  <c r="E13" i="22" s="1"/>
  <c r="E12" i="22" s="1"/>
  <c r="E11" i="22" s="1"/>
  <c r="E10" i="22" s="1"/>
  <c r="E9" i="22" s="1"/>
  <c r="E8" i="22" s="1"/>
  <c r="E7" i="22" s="1"/>
  <c r="I19" i="22"/>
  <c r="I18" i="22" s="1"/>
  <c r="I17" i="22" s="1"/>
  <c r="I16" i="22" s="1"/>
  <c r="I15" i="22" s="1"/>
  <c r="I14" i="22" s="1"/>
  <c r="I13" i="22" s="1"/>
  <c r="I12" i="22" s="1"/>
  <c r="I11" i="22" s="1"/>
  <c r="I10" i="22" s="1"/>
  <c r="I9" i="22" s="1"/>
  <c r="I8" i="22" s="1"/>
  <c r="I7" i="22" s="1"/>
  <c r="D19" i="21"/>
  <c r="D18" i="21" s="1"/>
  <c r="D17" i="21" s="1"/>
  <c r="D16" i="21" s="1"/>
  <c r="D15" i="21" s="1"/>
  <c r="D14" i="21" s="1"/>
  <c r="D13" i="21" s="1"/>
  <c r="D12" i="21" s="1"/>
  <c r="D11" i="21" s="1"/>
  <c r="D10" i="21" s="1"/>
  <c r="D9" i="21" s="1"/>
  <c r="D8" i="21" s="1"/>
  <c r="D7" i="21" s="1"/>
  <c r="G19" i="21"/>
  <c r="G18" i="21" s="1"/>
  <c r="G17" i="21" s="1"/>
  <c r="G16" i="21" s="1"/>
  <c r="G15" i="21" s="1"/>
  <c r="G14" i="21" s="1"/>
  <c r="G13" i="21" s="1"/>
  <c r="G12" i="21" s="1"/>
  <c r="G11" i="21" s="1"/>
  <c r="G10" i="21" s="1"/>
  <c r="G9" i="21" s="1"/>
  <c r="G8" i="21" s="1"/>
  <c r="G7" i="21" s="1"/>
  <c r="H19" i="21"/>
  <c r="H18" i="21" s="1"/>
  <c r="H17" i="21" s="1"/>
  <c r="H16" i="21" s="1"/>
  <c r="H15" i="21" s="1"/>
  <c r="H14" i="21" s="1"/>
  <c r="H13" i="21" s="1"/>
  <c r="H12" i="21" s="1"/>
  <c r="H11" i="21" s="1"/>
  <c r="H10" i="21" s="1"/>
  <c r="H9" i="21" s="1"/>
  <c r="H8" i="21" s="1"/>
  <c r="H7" i="21" s="1"/>
  <c r="I6" i="21"/>
  <c r="H21" i="21" s="1"/>
  <c r="I19" i="21" s="1"/>
  <c r="I18" i="21" s="1"/>
  <c r="I17" i="21" s="1"/>
  <c r="I16" i="21" s="1"/>
  <c r="I15" i="21" s="1"/>
  <c r="I14" i="21" s="1"/>
  <c r="I13" i="21" s="1"/>
  <c r="I12" i="21" s="1"/>
  <c r="I11" i="21" s="1"/>
  <c r="I10" i="21" s="1"/>
  <c r="I9" i="21" s="1"/>
  <c r="I8" i="21" s="1"/>
  <c r="I7" i="21" s="1"/>
  <c r="T5" i="1"/>
  <c r="U5" i="1" s="1"/>
  <c r="T6" i="1"/>
  <c r="U6" i="1" s="1"/>
  <c r="T4" i="1"/>
  <c r="U4" i="1" s="1"/>
  <c r="D2" i="1"/>
  <c r="D15" i="1" s="1"/>
  <c r="E2" i="1"/>
  <c r="F2" i="1"/>
  <c r="G2" i="1"/>
  <c r="H2" i="1"/>
  <c r="I2" i="1"/>
  <c r="D14" i="1"/>
  <c r="D9" i="1"/>
  <c r="E9" i="1" s="1"/>
  <c r="F9" i="1" s="1"/>
  <c r="G9" i="1" s="1"/>
  <c r="H9" i="1" s="1"/>
  <c r="D8" i="1"/>
  <c r="D7" i="1"/>
  <c r="E7" i="1" s="1"/>
  <c r="F7" i="1" s="1"/>
  <c r="G7" i="1" s="1"/>
  <c r="H7" i="1" s="1"/>
  <c r="D6" i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D4" i="1"/>
  <c r="E4" i="1" s="1"/>
  <c r="F4" i="1" s="1"/>
  <c r="N2" i="1"/>
  <c r="M2" i="1"/>
  <c r="L2" i="1"/>
  <c r="K2" i="1"/>
  <c r="J2" i="1"/>
  <c r="T9" i="1" s="1"/>
  <c r="U9" i="1" s="1"/>
  <c r="V9" i="1" s="1"/>
  <c r="W9" i="1" s="1"/>
  <c r="X9" i="1" s="1"/>
  <c r="Y9" i="1" s="1"/>
  <c r="T7" i="1"/>
  <c r="U7" i="1" s="1"/>
  <c r="I7" i="1" l="1"/>
  <c r="J7" i="1" s="1"/>
  <c r="K7" i="1" s="1"/>
  <c r="L7" i="1" s="1"/>
  <c r="M7" i="1" s="1"/>
  <c r="N7" i="1" s="1"/>
  <c r="O7" i="1" s="1"/>
  <c r="P7" i="1" s="1"/>
  <c r="Q7" i="1" s="1"/>
  <c r="R7" i="1" s="1"/>
  <c r="I9" i="1"/>
  <c r="J9" i="1" s="1"/>
  <c r="K9" i="1" s="1"/>
  <c r="L9" i="1" s="1"/>
  <c r="M9" i="1" s="1"/>
  <c r="N9" i="1" s="1"/>
  <c r="O9" i="1" s="1"/>
  <c r="P9" i="1" s="1"/>
  <c r="Q9" i="1" s="1"/>
  <c r="R9" i="1" s="1"/>
  <c r="V6" i="1"/>
  <c r="W6" i="1" s="1"/>
  <c r="H18" i="6"/>
  <c r="H20" i="6" s="1"/>
  <c r="H17" i="6" s="1"/>
  <c r="H16" i="6" s="1"/>
  <c r="H15" i="6" s="1"/>
  <c r="H14" i="6" s="1"/>
  <c r="H13" i="6" s="1"/>
  <c r="H12" i="6" s="1"/>
  <c r="H11" i="6" s="1"/>
  <c r="H10" i="6" s="1"/>
  <c r="H9" i="6" s="1"/>
  <c r="H8" i="6" s="1"/>
  <c r="H7" i="6" s="1"/>
  <c r="H6" i="6" s="1"/>
  <c r="H5" i="6" s="1"/>
  <c r="E6" i="1"/>
  <c r="F6" i="1" s="1"/>
  <c r="E8" i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T8" i="1"/>
  <c r="U8" i="1" s="1"/>
  <c r="V8" i="1" s="1"/>
  <c r="W8" i="1" s="1"/>
  <c r="E18" i="7"/>
  <c r="E20" i="7" s="1"/>
  <c r="D13" i="1"/>
  <c r="E13" i="1" s="1"/>
  <c r="F13" i="1" s="1"/>
  <c r="G13" i="1" s="1"/>
  <c r="H13" i="1" s="1"/>
  <c r="I13" i="1" s="1"/>
  <c r="J13" i="1" s="1"/>
  <c r="K13" i="1" s="1"/>
  <c r="D18" i="7"/>
  <c r="V5" i="1"/>
  <c r="W5" i="1" s="1"/>
  <c r="V7" i="1"/>
  <c r="W7" i="1" s="1"/>
  <c r="F18" i="7"/>
  <c r="E14" i="1"/>
  <c r="F14" i="1" s="1"/>
  <c r="G14" i="1" s="1"/>
  <c r="H14" i="1" s="1"/>
  <c r="I14" i="1" s="1"/>
  <c r="J14" i="1" s="1"/>
  <c r="K14" i="1" s="1"/>
  <c r="H18" i="5"/>
  <c r="Z9" i="1"/>
  <c r="AA9" i="1" s="1"/>
  <c r="G4" i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H18" i="7"/>
  <c r="E15" i="1"/>
  <c r="F15" i="1" s="1"/>
  <c r="G15" i="1" s="1"/>
  <c r="H15" i="1" s="1"/>
  <c r="I15" i="1" s="1"/>
  <c r="J15" i="1" s="1"/>
  <c r="K15" i="1" s="1"/>
  <c r="C18" i="7"/>
  <c r="V4" i="1"/>
  <c r="W4" i="1" s="1"/>
  <c r="G6" i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E17" i="7"/>
  <c r="E16" i="7" s="1"/>
  <c r="E15" i="7" s="1"/>
  <c r="E14" i="7" s="1"/>
  <c r="E13" i="7" s="1"/>
  <c r="E12" i="7" s="1"/>
  <c r="E11" i="7" s="1"/>
  <c r="E10" i="7" s="1"/>
  <c r="E9" i="7" s="1"/>
  <c r="E8" i="7" s="1"/>
  <c r="E7" i="7" s="1"/>
  <c r="E6" i="7" s="1"/>
  <c r="E5" i="7" s="1"/>
  <c r="X6" i="1"/>
  <c r="Y6" i="1" s="1"/>
  <c r="E18" i="6"/>
  <c r="G18" i="7" l="1"/>
  <c r="G20" i="7" s="1"/>
  <c r="G17" i="7" s="1"/>
  <c r="G16" i="7" s="1"/>
  <c r="G15" i="7" s="1"/>
  <c r="G14" i="7" s="1"/>
  <c r="G13" i="7" s="1"/>
  <c r="G12" i="7" s="1"/>
  <c r="G11" i="7" s="1"/>
  <c r="G10" i="7" s="1"/>
  <c r="G9" i="7" s="1"/>
  <c r="G8" i="7" s="1"/>
  <c r="G7" i="7" s="1"/>
  <c r="G6" i="7" s="1"/>
  <c r="G5" i="7" s="1"/>
  <c r="E20" i="6"/>
  <c r="E17" i="6" s="1"/>
  <c r="E16" i="6" s="1"/>
  <c r="E15" i="6" s="1"/>
  <c r="E14" i="6" s="1"/>
  <c r="E13" i="6" s="1"/>
  <c r="E12" i="6" s="1"/>
  <c r="E11" i="6" s="1"/>
  <c r="E10" i="6" s="1"/>
  <c r="E9" i="6" s="1"/>
  <c r="E8" i="6" s="1"/>
  <c r="E7" i="6" s="1"/>
  <c r="E6" i="6" s="1"/>
  <c r="E5" i="6" s="1"/>
  <c r="I19" i="4"/>
  <c r="AB9" i="1"/>
  <c r="AC9" i="1" s="1"/>
  <c r="X5" i="1"/>
  <c r="Y5" i="1" s="1"/>
  <c r="D18" i="6"/>
  <c r="H20" i="5"/>
  <c r="H17" i="5" s="1"/>
  <c r="H16" i="5" s="1"/>
  <c r="H15" i="5" s="1"/>
  <c r="H14" i="5" s="1"/>
  <c r="H13" i="5" s="1"/>
  <c r="H12" i="5" s="1"/>
  <c r="H11" i="5" s="1"/>
  <c r="H10" i="5" s="1"/>
  <c r="H9" i="5" s="1"/>
  <c r="H8" i="5" s="1"/>
  <c r="H7" i="5" s="1"/>
  <c r="H6" i="5" s="1"/>
  <c r="H5" i="5" s="1"/>
  <c r="D20" i="7"/>
  <c r="D17" i="7" s="1"/>
  <c r="D16" i="7" s="1"/>
  <c r="D15" i="7" s="1"/>
  <c r="D14" i="7" s="1"/>
  <c r="D13" i="7" s="1"/>
  <c r="D12" i="7" s="1"/>
  <c r="D11" i="7" s="1"/>
  <c r="D10" i="7" s="1"/>
  <c r="D9" i="7" s="1"/>
  <c r="D8" i="7" s="1"/>
  <c r="D7" i="7" s="1"/>
  <c r="D6" i="7" s="1"/>
  <c r="D5" i="7" s="1"/>
  <c r="F20" i="7"/>
  <c r="F17" i="7" s="1"/>
  <c r="F16" i="7" s="1"/>
  <c r="F15" i="7" s="1"/>
  <c r="F14" i="7" s="1"/>
  <c r="F13" i="7" s="1"/>
  <c r="F12" i="7" s="1"/>
  <c r="F11" i="7" s="1"/>
  <c r="F10" i="7" s="1"/>
  <c r="F9" i="7" s="1"/>
  <c r="F8" i="7" s="1"/>
  <c r="F7" i="7" s="1"/>
  <c r="F6" i="7" s="1"/>
  <c r="F5" i="7" s="1"/>
  <c r="H20" i="7"/>
  <c r="H17" i="7" s="1"/>
  <c r="H16" i="7" s="1"/>
  <c r="H15" i="7" s="1"/>
  <c r="H14" i="7" s="1"/>
  <c r="H13" i="7" s="1"/>
  <c r="H12" i="7" s="1"/>
  <c r="H11" i="7" s="1"/>
  <c r="H10" i="7" s="1"/>
  <c r="H9" i="7" s="1"/>
  <c r="H8" i="7" s="1"/>
  <c r="H7" i="7" s="1"/>
  <c r="H6" i="7" s="1"/>
  <c r="H5" i="7" s="1"/>
  <c r="E18" i="5"/>
  <c r="Z6" i="1"/>
  <c r="AA6" i="1" s="1"/>
  <c r="X7" i="1"/>
  <c r="Y7" i="1" s="1"/>
  <c r="F18" i="6"/>
  <c r="C18" i="6"/>
  <c r="X4" i="1"/>
  <c r="Y4" i="1" s="1"/>
  <c r="C20" i="7"/>
  <c r="C17" i="7" s="1"/>
  <c r="C16" i="7" s="1"/>
  <c r="C15" i="7" s="1"/>
  <c r="C14" i="7" s="1"/>
  <c r="C13" i="7" s="1"/>
  <c r="C12" i="7" s="1"/>
  <c r="C11" i="7" s="1"/>
  <c r="C10" i="7" s="1"/>
  <c r="C9" i="7" s="1"/>
  <c r="C8" i="7" s="1"/>
  <c r="C7" i="7" s="1"/>
  <c r="C6" i="7" s="1"/>
  <c r="C5" i="7" s="1"/>
  <c r="G18" i="6"/>
  <c r="X8" i="1"/>
  <c r="Y8" i="1" s="1"/>
  <c r="C20" i="6" l="1"/>
  <c r="C17" i="6"/>
  <c r="C16" i="6" s="1"/>
  <c r="C15" i="6" s="1"/>
  <c r="C14" i="6" s="1"/>
  <c r="C13" i="6" s="1"/>
  <c r="C12" i="6" s="1"/>
  <c r="C11" i="6" s="1"/>
  <c r="C10" i="6" s="1"/>
  <c r="C9" i="6" s="1"/>
  <c r="C8" i="6" s="1"/>
  <c r="C7" i="6" s="1"/>
  <c r="C6" i="6" s="1"/>
  <c r="C5" i="6" s="1"/>
  <c r="AD9" i="1"/>
  <c r="AE9" i="1" s="1"/>
  <c r="I19" i="2"/>
  <c r="C18" i="5"/>
  <c r="Z4" i="1"/>
  <c r="AA4" i="1" s="1"/>
  <c r="D20" i="6"/>
  <c r="D17" i="6"/>
  <c r="D16" i="6" s="1"/>
  <c r="D15" i="6" s="1"/>
  <c r="D14" i="6" s="1"/>
  <c r="D13" i="6" s="1"/>
  <c r="D12" i="6" s="1"/>
  <c r="D11" i="6" s="1"/>
  <c r="D10" i="6" s="1"/>
  <c r="D9" i="6" s="1"/>
  <c r="D8" i="6" s="1"/>
  <c r="D7" i="6" s="1"/>
  <c r="D6" i="6" s="1"/>
  <c r="D5" i="6" s="1"/>
  <c r="F20" i="6"/>
  <c r="F17" i="6" s="1"/>
  <c r="F16" i="6" s="1"/>
  <c r="F15" i="6" s="1"/>
  <c r="F14" i="6" s="1"/>
  <c r="F13" i="6" s="1"/>
  <c r="F12" i="6" s="1"/>
  <c r="F11" i="6" s="1"/>
  <c r="F10" i="6" s="1"/>
  <c r="F9" i="6" s="1"/>
  <c r="F8" i="6" s="1"/>
  <c r="F7" i="6" s="1"/>
  <c r="F6" i="6" s="1"/>
  <c r="F5" i="6" s="1"/>
  <c r="F18" i="5"/>
  <c r="Z7" i="1"/>
  <c r="AA7" i="1" s="1"/>
  <c r="I5" i="4"/>
  <c r="H20" i="4" s="1"/>
  <c r="I18" i="4" s="1"/>
  <c r="I17" i="4" s="1"/>
  <c r="I16" i="4" s="1"/>
  <c r="I15" i="4" s="1"/>
  <c r="I14" i="4" s="1"/>
  <c r="I13" i="4" s="1"/>
  <c r="I12" i="4" s="1"/>
  <c r="I11" i="4" s="1"/>
  <c r="I10" i="4" s="1"/>
  <c r="I9" i="4" s="1"/>
  <c r="I8" i="4" s="1"/>
  <c r="I7" i="4" s="1"/>
  <c r="I6" i="4" s="1"/>
  <c r="D18" i="5"/>
  <c r="Z5" i="1"/>
  <c r="AA5" i="1" s="1"/>
  <c r="G18" i="5"/>
  <c r="Z8" i="1"/>
  <c r="AA8" i="1" s="1"/>
  <c r="F19" i="4"/>
  <c r="AB6" i="1"/>
  <c r="AC6" i="1" s="1"/>
  <c r="G20" i="6"/>
  <c r="G17" i="6" s="1"/>
  <c r="G16" i="6" s="1"/>
  <c r="G15" i="6" s="1"/>
  <c r="G14" i="6" s="1"/>
  <c r="G13" i="6" s="1"/>
  <c r="G12" i="6" s="1"/>
  <c r="G11" i="6" s="1"/>
  <c r="G10" i="6" s="1"/>
  <c r="G9" i="6" s="1"/>
  <c r="G8" i="6" s="1"/>
  <c r="G7" i="6" s="1"/>
  <c r="G6" i="6" s="1"/>
  <c r="G5" i="6" s="1"/>
  <c r="E20" i="5"/>
  <c r="E17" i="5" s="1"/>
  <c r="E16" i="5" s="1"/>
  <c r="E15" i="5" s="1"/>
  <c r="E14" i="5" s="1"/>
  <c r="E13" i="5" s="1"/>
  <c r="E12" i="5" s="1"/>
  <c r="E11" i="5" s="1"/>
  <c r="E10" i="5" s="1"/>
  <c r="E9" i="5" s="1"/>
  <c r="E8" i="5" s="1"/>
  <c r="E7" i="5" s="1"/>
  <c r="E6" i="5" s="1"/>
  <c r="E5" i="5" s="1"/>
  <c r="D19" i="4" l="1"/>
  <c r="AB4" i="1"/>
  <c r="AC4" i="1" s="1"/>
  <c r="AB5" i="1"/>
  <c r="AC5" i="1" s="1"/>
  <c r="E19" i="4"/>
  <c r="D20" i="5"/>
  <c r="D17" i="5" s="1"/>
  <c r="D16" i="5" s="1"/>
  <c r="D15" i="5" s="1"/>
  <c r="D14" i="5" s="1"/>
  <c r="D13" i="5" s="1"/>
  <c r="D12" i="5" s="1"/>
  <c r="D11" i="5" s="1"/>
  <c r="D10" i="5" s="1"/>
  <c r="D9" i="5" s="1"/>
  <c r="D8" i="5" s="1"/>
  <c r="D7" i="5" s="1"/>
  <c r="D6" i="5" s="1"/>
  <c r="D5" i="5" s="1"/>
  <c r="G19" i="4"/>
  <c r="AB7" i="1"/>
  <c r="AC7" i="1" s="1"/>
  <c r="I5" i="2"/>
  <c r="C20" i="5"/>
  <c r="C17" i="5" s="1"/>
  <c r="C16" i="5" s="1"/>
  <c r="C15" i="5" s="1"/>
  <c r="C14" i="5" s="1"/>
  <c r="C13" i="5" s="1"/>
  <c r="C12" i="5" s="1"/>
  <c r="C11" i="5" s="1"/>
  <c r="C10" i="5" s="1"/>
  <c r="C9" i="5" s="1"/>
  <c r="C8" i="5" s="1"/>
  <c r="C7" i="5" s="1"/>
  <c r="C6" i="5" s="1"/>
  <c r="C5" i="5" s="1"/>
  <c r="AF9" i="1"/>
  <c r="I19" i="3"/>
  <c r="F19" i="2"/>
  <c r="AD6" i="1"/>
  <c r="AE6" i="1" s="1"/>
  <c r="F5" i="4"/>
  <c r="E20" i="4" s="1"/>
  <c r="F18" i="4" s="1"/>
  <c r="F17" i="4" s="1"/>
  <c r="F16" i="4" s="1"/>
  <c r="F15" i="4" s="1"/>
  <c r="F14" i="4" s="1"/>
  <c r="F13" i="4" s="1"/>
  <c r="F12" i="4" s="1"/>
  <c r="F11" i="4" s="1"/>
  <c r="F10" i="4" s="1"/>
  <c r="F9" i="4" s="1"/>
  <c r="F8" i="4" s="1"/>
  <c r="F7" i="4" s="1"/>
  <c r="F6" i="4" s="1"/>
  <c r="F20" i="5"/>
  <c r="F17" i="5" s="1"/>
  <c r="F16" i="5" s="1"/>
  <c r="F15" i="5" s="1"/>
  <c r="F14" i="5" s="1"/>
  <c r="F13" i="5" s="1"/>
  <c r="F12" i="5" s="1"/>
  <c r="F11" i="5" s="1"/>
  <c r="F10" i="5" s="1"/>
  <c r="F9" i="5" s="1"/>
  <c r="F8" i="5" s="1"/>
  <c r="F7" i="5" s="1"/>
  <c r="F6" i="5" s="1"/>
  <c r="F5" i="5" s="1"/>
  <c r="H19" i="4"/>
  <c r="AB8" i="1"/>
  <c r="AC8" i="1" s="1"/>
  <c r="G20" i="5"/>
  <c r="G17" i="5" s="1"/>
  <c r="G16" i="5" s="1"/>
  <c r="G15" i="5" s="1"/>
  <c r="G14" i="5" s="1"/>
  <c r="G13" i="5" s="1"/>
  <c r="G12" i="5" s="1"/>
  <c r="G11" i="5" s="1"/>
  <c r="G10" i="5" s="1"/>
  <c r="G9" i="5" s="1"/>
  <c r="G8" i="5" s="1"/>
  <c r="G7" i="5" s="1"/>
  <c r="G6" i="5" s="1"/>
  <c r="G5" i="5" s="1"/>
  <c r="G5" i="4" l="1"/>
  <c r="F20" i="4" s="1"/>
  <c r="G18" i="4" s="1"/>
  <c r="G17" i="4" s="1"/>
  <c r="G16" i="4" s="1"/>
  <c r="G15" i="4" s="1"/>
  <c r="G14" i="4" s="1"/>
  <c r="G13" i="4" s="1"/>
  <c r="G12" i="4" s="1"/>
  <c r="G11" i="4" s="1"/>
  <c r="G10" i="4" s="1"/>
  <c r="G9" i="4" s="1"/>
  <c r="G8" i="4" s="1"/>
  <c r="G7" i="4" s="1"/>
  <c r="G6" i="4" s="1"/>
  <c r="H5" i="4"/>
  <c r="G20" i="4" s="1"/>
  <c r="H18" i="4" s="1"/>
  <c r="H17" i="4" s="1"/>
  <c r="H16" i="4" s="1"/>
  <c r="H15" i="4" s="1"/>
  <c r="H14" i="4" s="1"/>
  <c r="H13" i="4" s="1"/>
  <c r="H12" i="4" s="1"/>
  <c r="H11" i="4" s="1"/>
  <c r="H10" i="4" s="1"/>
  <c r="H9" i="4" s="1"/>
  <c r="H8" i="4" s="1"/>
  <c r="H7" i="4" s="1"/>
  <c r="H6" i="4" s="1"/>
  <c r="G19" i="2"/>
  <c r="AD7" i="1"/>
  <c r="AE7" i="1" s="1"/>
  <c r="F5" i="2"/>
  <c r="E20" i="2" s="1"/>
  <c r="F18" i="2" s="1"/>
  <c r="F17" i="2" s="1"/>
  <c r="F16" i="2" s="1"/>
  <c r="F15" i="2" s="1"/>
  <c r="F14" i="2" s="1"/>
  <c r="F13" i="2" s="1"/>
  <c r="F12" i="2" s="1"/>
  <c r="F11" i="2" s="1"/>
  <c r="F10" i="2" s="1"/>
  <c r="F9" i="2" s="1"/>
  <c r="F8" i="2" s="1"/>
  <c r="F7" i="2" s="1"/>
  <c r="F6" i="2" s="1"/>
  <c r="I5" i="3"/>
  <c r="H20" i="3" s="1"/>
  <c r="I18" i="3" s="1"/>
  <c r="I17" i="3" s="1"/>
  <c r="I16" i="3" s="1"/>
  <c r="I15" i="3" s="1"/>
  <c r="I14" i="3" s="1"/>
  <c r="I13" i="3" s="1"/>
  <c r="I12" i="3" s="1"/>
  <c r="I11" i="3" s="1"/>
  <c r="I10" i="3" s="1"/>
  <c r="I9" i="3" s="1"/>
  <c r="I8" i="3" s="1"/>
  <c r="I7" i="3" s="1"/>
  <c r="I6" i="3" s="1"/>
  <c r="AH9" i="1"/>
  <c r="AG9" i="1"/>
  <c r="I19" i="8" s="1"/>
  <c r="E19" i="2"/>
  <c r="AD5" i="1"/>
  <c r="AE5" i="1" s="1"/>
  <c r="AD8" i="1"/>
  <c r="AE8" i="1" s="1"/>
  <c r="H19" i="2"/>
  <c r="AD4" i="1"/>
  <c r="AE4" i="1" s="1"/>
  <c r="D19" i="2"/>
  <c r="AF6" i="1"/>
  <c r="F19" i="3"/>
  <c r="E5" i="4"/>
  <c r="D20" i="4" s="1"/>
  <c r="E18" i="4" s="1"/>
  <c r="E17" i="4" s="1"/>
  <c r="E16" i="4" s="1"/>
  <c r="E15" i="4" s="1"/>
  <c r="E14" i="4" s="1"/>
  <c r="E13" i="4" s="1"/>
  <c r="E12" i="4" s="1"/>
  <c r="E11" i="4" s="1"/>
  <c r="E10" i="4" s="1"/>
  <c r="E9" i="4" s="1"/>
  <c r="E8" i="4" s="1"/>
  <c r="E7" i="4" s="1"/>
  <c r="E6" i="4" s="1"/>
  <c r="AM19" i="1"/>
  <c r="H20" i="2"/>
  <c r="I18" i="2" s="1"/>
  <c r="I17" i="2" s="1"/>
  <c r="I16" i="2" s="1"/>
  <c r="I15" i="2" s="1"/>
  <c r="I14" i="2" s="1"/>
  <c r="I13" i="2" s="1"/>
  <c r="I12" i="2" s="1"/>
  <c r="I11" i="2" s="1"/>
  <c r="I10" i="2" s="1"/>
  <c r="I9" i="2" s="1"/>
  <c r="I8" i="2" s="1"/>
  <c r="I7" i="2" s="1"/>
  <c r="I6" i="2" s="1"/>
  <c r="D5" i="4"/>
  <c r="C20" i="4" s="1"/>
  <c r="D18" i="4"/>
  <c r="D17" i="4" s="1"/>
  <c r="D16" i="4" s="1"/>
  <c r="D15" i="4" s="1"/>
  <c r="D14" i="4" s="1"/>
  <c r="D13" i="4" s="1"/>
  <c r="D12" i="4" s="1"/>
  <c r="D11" i="4" s="1"/>
  <c r="D10" i="4" s="1"/>
  <c r="D9" i="4" s="1"/>
  <c r="D8" i="4" s="1"/>
  <c r="D7" i="4" s="1"/>
  <c r="D6" i="4" s="1"/>
  <c r="I5" i="8" l="1"/>
  <c r="H20" i="8" s="1"/>
  <c r="I18" i="8" s="1"/>
  <c r="I17" i="8" s="1"/>
  <c r="I16" i="8" s="1"/>
  <c r="I15" i="8" s="1"/>
  <c r="I14" i="8" s="1"/>
  <c r="I13" i="8" s="1"/>
  <c r="I12" i="8" s="1"/>
  <c r="I11" i="8" s="1"/>
  <c r="I10" i="8" s="1"/>
  <c r="I9" i="8" s="1"/>
  <c r="I8" i="8" s="1"/>
  <c r="I7" i="8" s="1"/>
  <c r="I6" i="8" s="1"/>
  <c r="E5" i="2"/>
  <c r="D20" i="2" s="1"/>
  <c r="E18" i="2" s="1"/>
  <c r="E17" i="2" s="1"/>
  <c r="E16" i="2" s="1"/>
  <c r="E15" i="2" s="1"/>
  <c r="E14" i="2" s="1"/>
  <c r="E13" i="2" s="1"/>
  <c r="E12" i="2" s="1"/>
  <c r="E11" i="2" s="1"/>
  <c r="E10" i="2" s="1"/>
  <c r="E9" i="2" s="1"/>
  <c r="E8" i="2" s="1"/>
  <c r="E7" i="2" s="1"/>
  <c r="E6" i="2" s="1"/>
  <c r="F5" i="3"/>
  <c r="E20" i="3" s="1"/>
  <c r="F18" i="3" s="1"/>
  <c r="F17" i="3" s="1"/>
  <c r="F16" i="3" s="1"/>
  <c r="F15" i="3" s="1"/>
  <c r="F14" i="3" s="1"/>
  <c r="F13" i="3" s="1"/>
  <c r="F12" i="3" s="1"/>
  <c r="F11" i="3" s="1"/>
  <c r="F10" i="3" s="1"/>
  <c r="F9" i="3" s="1"/>
  <c r="F8" i="3" s="1"/>
  <c r="F7" i="3" s="1"/>
  <c r="F6" i="3" s="1"/>
  <c r="AG6" i="1"/>
  <c r="F19" i="8" s="1"/>
  <c r="AH6" i="1"/>
  <c r="AI9" i="1"/>
  <c r="I19" i="9" s="1"/>
  <c r="AJ9" i="1"/>
  <c r="AF7" i="1"/>
  <c r="G19" i="3"/>
  <c r="G5" i="2"/>
  <c r="F20" i="2" s="1"/>
  <c r="G18" i="2" s="1"/>
  <c r="G17" i="2" s="1"/>
  <c r="G16" i="2" s="1"/>
  <c r="G15" i="2" s="1"/>
  <c r="G14" i="2" s="1"/>
  <c r="G13" i="2" s="1"/>
  <c r="G12" i="2" s="1"/>
  <c r="G11" i="2" s="1"/>
  <c r="G10" i="2" s="1"/>
  <c r="G9" i="2" s="1"/>
  <c r="G8" i="2" s="1"/>
  <c r="G7" i="2" s="1"/>
  <c r="G6" i="2" s="1"/>
  <c r="H5" i="2"/>
  <c r="G20" i="2" s="1"/>
  <c r="H18" i="2" s="1"/>
  <c r="H17" i="2" s="1"/>
  <c r="H16" i="2" s="1"/>
  <c r="H15" i="2" s="1"/>
  <c r="H14" i="2" s="1"/>
  <c r="H13" i="2" s="1"/>
  <c r="H12" i="2" s="1"/>
  <c r="H11" i="2" s="1"/>
  <c r="H10" i="2" s="1"/>
  <c r="H9" i="2" s="1"/>
  <c r="H8" i="2" s="1"/>
  <c r="H7" i="2" s="1"/>
  <c r="H6" i="2" s="1"/>
  <c r="AF8" i="1"/>
  <c r="H19" i="3"/>
  <c r="AF5" i="1"/>
  <c r="E19" i="3"/>
  <c r="D5" i="2"/>
  <c r="C20" i="2" s="1"/>
  <c r="D18" i="2" s="1"/>
  <c r="D17" i="2" s="1"/>
  <c r="D16" i="2" s="1"/>
  <c r="D15" i="2" s="1"/>
  <c r="D14" i="2" s="1"/>
  <c r="D13" i="2" s="1"/>
  <c r="D12" i="2" s="1"/>
  <c r="D11" i="2" s="1"/>
  <c r="D10" i="2" s="1"/>
  <c r="D9" i="2" s="1"/>
  <c r="D8" i="2" s="1"/>
  <c r="D7" i="2" s="1"/>
  <c r="D6" i="2" s="1"/>
  <c r="AF4" i="1"/>
  <c r="D19" i="3"/>
  <c r="D5" i="3" l="1"/>
  <c r="C20" i="3" s="1"/>
  <c r="D18" i="3" s="1"/>
  <c r="D17" i="3" s="1"/>
  <c r="D16" i="3" s="1"/>
  <c r="D15" i="3" s="1"/>
  <c r="D14" i="3" s="1"/>
  <c r="D13" i="3" s="1"/>
  <c r="D12" i="3" s="1"/>
  <c r="D11" i="3" s="1"/>
  <c r="D10" i="3" s="1"/>
  <c r="D9" i="3" s="1"/>
  <c r="D8" i="3" s="1"/>
  <c r="D7" i="3" s="1"/>
  <c r="D6" i="3" s="1"/>
  <c r="AI6" i="1"/>
  <c r="F19" i="9" s="1"/>
  <c r="AJ6" i="1"/>
  <c r="AH4" i="1"/>
  <c r="AG4" i="1"/>
  <c r="D19" i="8" s="1"/>
  <c r="E5" i="3"/>
  <c r="D20" i="3" s="1"/>
  <c r="E18" i="3"/>
  <c r="E17" i="3" s="1"/>
  <c r="E16" i="3" s="1"/>
  <c r="E15" i="3" s="1"/>
  <c r="E14" i="3" s="1"/>
  <c r="E13" i="3" s="1"/>
  <c r="E12" i="3" s="1"/>
  <c r="E11" i="3" s="1"/>
  <c r="E10" i="3" s="1"/>
  <c r="E9" i="3" s="1"/>
  <c r="E8" i="3" s="1"/>
  <c r="E7" i="3" s="1"/>
  <c r="E6" i="3" s="1"/>
  <c r="G5" i="3"/>
  <c r="F20" i="3" s="1"/>
  <c r="G18" i="3" s="1"/>
  <c r="G17" i="3" s="1"/>
  <c r="G16" i="3" s="1"/>
  <c r="G15" i="3" s="1"/>
  <c r="G14" i="3" s="1"/>
  <c r="G13" i="3" s="1"/>
  <c r="G12" i="3" s="1"/>
  <c r="G11" i="3" s="1"/>
  <c r="G10" i="3" s="1"/>
  <c r="G9" i="3" s="1"/>
  <c r="G8" i="3" s="1"/>
  <c r="G7" i="3" s="1"/>
  <c r="G6" i="3" s="1"/>
  <c r="AG5" i="1"/>
  <c r="E19" i="8" s="1"/>
  <c r="AH5" i="1"/>
  <c r="AG7" i="1"/>
  <c r="G19" i="8" s="1"/>
  <c r="AH7" i="1"/>
  <c r="F5" i="8"/>
  <c r="E20" i="8" s="1"/>
  <c r="F18" i="8" s="1"/>
  <c r="F17" i="8" s="1"/>
  <c r="F16" i="8" s="1"/>
  <c r="F15" i="8" s="1"/>
  <c r="F14" i="8" s="1"/>
  <c r="F13" i="8" s="1"/>
  <c r="F12" i="8" s="1"/>
  <c r="F11" i="8" s="1"/>
  <c r="F10" i="8" s="1"/>
  <c r="F9" i="8" s="1"/>
  <c r="F8" i="8" s="1"/>
  <c r="F7" i="8" s="1"/>
  <c r="F6" i="8" s="1"/>
  <c r="H5" i="3"/>
  <c r="G20" i="3" s="1"/>
  <c r="H18" i="3"/>
  <c r="H17" i="3" s="1"/>
  <c r="H16" i="3" s="1"/>
  <c r="H15" i="3" s="1"/>
  <c r="H14" i="3" s="1"/>
  <c r="H13" i="3" s="1"/>
  <c r="H12" i="3" s="1"/>
  <c r="H11" i="3" s="1"/>
  <c r="H10" i="3" s="1"/>
  <c r="H9" i="3" s="1"/>
  <c r="H8" i="3" s="1"/>
  <c r="H7" i="3" s="1"/>
  <c r="H6" i="3" s="1"/>
  <c r="AK9" i="1"/>
  <c r="I19" i="10" s="1"/>
  <c r="AL9" i="1"/>
  <c r="AM9" i="1" s="1"/>
  <c r="AH8" i="1"/>
  <c r="AG8" i="1"/>
  <c r="H19" i="8" s="1"/>
  <c r="I5" i="9"/>
  <c r="H20" i="9" s="1"/>
  <c r="I18" i="9" s="1"/>
  <c r="I17" i="9" s="1"/>
  <c r="I16" i="9" s="1"/>
  <c r="I15" i="9" s="1"/>
  <c r="I14" i="9" s="1"/>
  <c r="I13" i="9" s="1"/>
  <c r="I12" i="9" s="1"/>
  <c r="I11" i="9" s="1"/>
  <c r="I10" i="9" s="1"/>
  <c r="I9" i="9" s="1"/>
  <c r="I8" i="9" s="1"/>
  <c r="I7" i="9" s="1"/>
  <c r="I6" i="9" s="1"/>
  <c r="AJ8" i="1" l="1"/>
  <c r="AI8" i="1"/>
  <c r="H19" i="9" s="1"/>
  <c r="G5" i="8"/>
  <c r="F20" i="8" s="1"/>
  <c r="G18" i="8" s="1"/>
  <c r="G17" i="8" s="1"/>
  <c r="G16" i="8" s="1"/>
  <c r="G15" i="8" s="1"/>
  <c r="G14" i="8" s="1"/>
  <c r="G13" i="8" s="1"/>
  <c r="G12" i="8" s="1"/>
  <c r="G11" i="8" s="1"/>
  <c r="G10" i="8" s="1"/>
  <c r="G9" i="8" s="1"/>
  <c r="G8" i="8" s="1"/>
  <c r="G7" i="8" s="1"/>
  <c r="G6" i="8" s="1"/>
  <c r="AI4" i="1"/>
  <c r="D19" i="9" s="1"/>
  <c r="AJ4" i="1"/>
  <c r="I19" i="11"/>
  <c r="AN9" i="1"/>
  <c r="AO9" i="1" s="1"/>
  <c r="AJ5" i="1"/>
  <c r="AI5" i="1"/>
  <c r="E19" i="9" s="1"/>
  <c r="AL6" i="1"/>
  <c r="AM6" i="1" s="1"/>
  <c r="AK6" i="1"/>
  <c r="F19" i="10" s="1"/>
  <c r="H5" i="8"/>
  <c r="G20" i="8" s="1"/>
  <c r="H18" i="8" s="1"/>
  <c r="H17" i="8" s="1"/>
  <c r="H16" i="8" s="1"/>
  <c r="H15" i="8" s="1"/>
  <c r="H14" i="8" s="1"/>
  <c r="H13" i="8" s="1"/>
  <c r="H12" i="8" s="1"/>
  <c r="H11" i="8" s="1"/>
  <c r="H10" i="8" s="1"/>
  <c r="H9" i="8" s="1"/>
  <c r="H8" i="8" s="1"/>
  <c r="H7" i="8" s="1"/>
  <c r="H6" i="8" s="1"/>
  <c r="AI7" i="1"/>
  <c r="G19" i="9" s="1"/>
  <c r="AJ7" i="1"/>
  <c r="E5" i="8"/>
  <c r="D20" i="8" s="1"/>
  <c r="E18" i="8" s="1"/>
  <c r="E17" i="8" s="1"/>
  <c r="E16" i="8" s="1"/>
  <c r="E15" i="8" s="1"/>
  <c r="E14" i="8" s="1"/>
  <c r="E13" i="8" s="1"/>
  <c r="E12" i="8" s="1"/>
  <c r="E11" i="8" s="1"/>
  <c r="E10" i="8" s="1"/>
  <c r="E9" i="8" s="1"/>
  <c r="E8" i="8" s="1"/>
  <c r="E7" i="8" s="1"/>
  <c r="E6" i="8" s="1"/>
  <c r="F18" i="9"/>
  <c r="F17" i="9" s="1"/>
  <c r="F16" i="9" s="1"/>
  <c r="F15" i="9" s="1"/>
  <c r="F14" i="9" s="1"/>
  <c r="F13" i="9" s="1"/>
  <c r="F12" i="9" s="1"/>
  <c r="F11" i="9" s="1"/>
  <c r="F10" i="9" s="1"/>
  <c r="F9" i="9" s="1"/>
  <c r="F8" i="9" s="1"/>
  <c r="F7" i="9" s="1"/>
  <c r="F6" i="9" s="1"/>
  <c r="F5" i="9"/>
  <c r="E20" i="9" s="1"/>
  <c r="D5" i="8"/>
  <c r="C20" i="8" s="1"/>
  <c r="D18" i="8"/>
  <c r="D17" i="8" s="1"/>
  <c r="D16" i="8" s="1"/>
  <c r="D15" i="8" s="1"/>
  <c r="D14" i="8" s="1"/>
  <c r="D13" i="8" s="1"/>
  <c r="D12" i="8" s="1"/>
  <c r="D11" i="8" s="1"/>
  <c r="D10" i="8" s="1"/>
  <c r="D9" i="8" s="1"/>
  <c r="D8" i="8" s="1"/>
  <c r="D7" i="8" s="1"/>
  <c r="D6" i="8" s="1"/>
  <c r="I5" i="10"/>
  <c r="H20" i="10" s="1"/>
  <c r="I18" i="10"/>
  <c r="I17" i="10" s="1"/>
  <c r="I16" i="10" s="1"/>
  <c r="I15" i="10" s="1"/>
  <c r="I14" i="10" s="1"/>
  <c r="I13" i="10" s="1"/>
  <c r="I12" i="10" s="1"/>
  <c r="I11" i="10" s="1"/>
  <c r="I10" i="10" s="1"/>
  <c r="I9" i="10" s="1"/>
  <c r="I8" i="10" s="1"/>
  <c r="I7" i="10" s="1"/>
  <c r="I6" i="10" s="1"/>
  <c r="AL7" i="1" l="1"/>
  <c r="AM7" i="1" s="1"/>
  <c r="AK7" i="1"/>
  <c r="G19" i="10" s="1"/>
  <c r="I5" i="11"/>
  <c r="H20" i="11" s="1"/>
  <c r="I18" i="11" s="1"/>
  <c r="I17" i="11" s="1"/>
  <c r="I16" i="11" s="1"/>
  <c r="I15" i="11" s="1"/>
  <c r="I14" i="11" s="1"/>
  <c r="I13" i="11" s="1"/>
  <c r="I12" i="11" s="1"/>
  <c r="I11" i="11" s="1"/>
  <c r="I10" i="11" s="1"/>
  <c r="I9" i="11" s="1"/>
  <c r="I8" i="11" s="1"/>
  <c r="I7" i="11" s="1"/>
  <c r="I6" i="11" s="1"/>
  <c r="AK4" i="1"/>
  <c r="D19" i="10" s="1"/>
  <c r="AL4" i="1"/>
  <c r="AM4" i="1" s="1"/>
  <c r="D5" i="9"/>
  <c r="C20" i="9" s="1"/>
  <c r="D18" i="9" s="1"/>
  <c r="D17" i="9" s="1"/>
  <c r="D16" i="9" s="1"/>
  <c r="D15" i="9" s="1"/>
  <c r="D14" i="9" s="1"/>
  <c r="D13" i="9" s="1"/>
  <c r="D12" i="9" s="1"/>
  <c r="D11" i="9" s="1"/>
  <c r="D10" i="9" s="1"/>
  <c r="D9" i="9" s="1"/>
  <c r="D8" i="9" s="1"/>
  <c r="D7" i="9" s="1"/>
  <c r="D6" i="9" s="1"/>
  <c r="F5" i="10"/>
  <c r="E20" i="10" s="1"/>
  <c r="F18" i="10" s="1"/>
  <c r="F17" i="10" s="1"/>
  <c r="F16" i="10" s="1"/>
  <c r="F15" i="10" s="1"/>
  <c r="F14" i="10" s="1"/>
  <c r="F13" i="10" s="1"/>
  <c r="F12" i="10" s="1"/>
  <c r="F11" i="10" s="1"/>
  <c r="F10" i="10" s="1"/>
  <c r="F9" i="10" s="1"/>
  <c r="F8" i="10" s="1"/>
  <c r="F7" i="10" s="1"/>
  <c r="F6" i="10" s="1"/>
  <c r="AP9" i="1"/>
  <c r="AQ9" i="1" s="1"/>
  <c r="I19" i="12"/>
  <c r="G5" i="9"/>
  <c r="F20" i="9" s="1"/>
  <c r="G18" i="9" s="1"/>
  <c r="G17" i="9" s="1"/>
  <c r="G16" i="9" s="1"/>
  <c r="G15" i="9" s="1"/>
  <c r="G14" i="9" s="1"/>
  <c r="G13" i="9" s="1"/>
  <c r="G12" i="9" s="1"/>
  <c r="G11" i="9" s="1"/>
  <c r="G10" i="9" s="1"/>
  <c r="G9" i="9" s="1"/>
  <c r="G8" i="9" s="1"/>
  <c r="G7" i="9" s="1"/>
  <c r="G6" i="9" s="1"/>
  <c r="H5" i="9"/>
  <c r="G20" i="9" s="1"/>
  <c r="H18" i="9" s="1"/>
  <c r="H17" i="9" s="1"/>
  <c r="H16" i="9" s="1"/>
  <c r="H15" i="9" s="1"/>
  <c r="H14" i="9" s="1"/>
  <c r="H13" i="9" s="1"/>
  <c r="H12" i="9" s="1"/>
  <c r="H11" i="9" s="1"/>
  <c r="H10" i="9" s="1"/>
  <c r="H9" i="9" s="1"/>
  <c r="H8" i="9" s="1"/>
  <c r="H7" i="9" s="1"/>
  <c r="H6" i="9" s="1"/>
  <c r="AN6" i="1"/>
  <c r="AO6" i="1" s="1"/>
  <c r="F19" i="11"/>
  <c r="E5" i="9"/>
  <c r="D20" i="9" s="1"/>
  <c r="E18" i="9" s="1"/>
  <c r="E17" i="9" s="1"/>
  <c r="E16" i="9" s="1"/>
  <c r="E15" i="9" s="1"/>
  <c r="E14" i="9" s="1"/>
  <c r="E13" i="9" s="1"/>
  <c r="E12" i="9" s="1"/>
  <c r="E11" i="9" s="1"/>
  <c r="E10" i="9" s="1"/>
  <c r="E9" i="9" s="1"/>
  <c r="E8" i="9" s="1"/>
  <c r="E7" i="9" s="1"/>
  <c r="E6" i="9" s="1"/>
  <c r="AL5" i="1"/>
  <c r="AM5" i="1" s="1"/>
  <c r="AK5" i="1"/>
  <c r="E19" i="10" s="1"/>
  <c r="AK8" i="1"/>
  <c r="H19" i="10" s="1"/>
  <c r="AL8" i="1"/>
  <c r="AM8" i="1" s="1"/>
  <c r="H5" i="10" l="1"/>
  <c r="G20" i="10" s="1"/>
  <c r="H18" i="10" s="1"/>
  <c r="H17" i="10" s="1"/>
  <c r="H16" i="10" s="1"/>
  <c r="H15" i="10" s="1"/>
  <c r="H14" i="10" s="1"/>
  <c r="H13" i="10" s="1"/>
  <c r="H12" i="10" s="1"/>
  <c r="H11" i="10" s="1"/>
  <c r="H10" i="10" s="1"/>
  <c r="H9" i="10" s="1"/>
  <c r="H8" i="10" s="1"/>
  <c r="H7" i="10" s="1"/>
  <c r="H6" i="10" s="1"/>
  <c r="H19" i="11"/>
  <c r="AN8" i="1"/>
  <c r="AO8" i="1" s="1"/>
  <c r="E5" i="10"/>
  <c r="D20" i="10" s="1"/>
  <c r="E18" i="10" s="1"/>
  <c r="E17" i="10" s="1"/>
  <c r="E16" i="10" s="1"/>
  <c r="E15" i="10" s="1"/>
  <c r="E14" i="10" s="1"/>
  <c r="E13" i="10" s="1"/>
  <c r="E12" i="10" s="1"/>
  <c r="E11" i="10" s="1"/>
  <c r="E10" i="10" s="1"/>
  <c r="E9" i="10" s="1"/>
  <c r="E8" i="10" s="1"/>
  <c r="E7" i="10" s="1"/>
  <c r="E6" i="10" s="1"/>
  <c r="AN5" i="1"/>
  <c r="AO5" i="1" s="1"/>
  <c r="E19" i="11"/>
  <c r="D5" i="10"/>
  <c r="C20" i="10" s="1"/>
  <c r="D18" i="10" s="1"/>
  <c r="D17" i="10" s="1"/>
  <c r="D16" i="10" s="1"/>
  <c r="D15" i="10" s="1"/>
  <c r="D14" i="10" s="1"/>
  <c r="D13" i="10" s="1"/>
  <c r="D12" i="10" s="1"/>
  <c r="D11" i="10" s="1"/>
  <c r="D10" i="10" s="1"/>
  <c r="D9" i="10" s="1"/>
  <c r="D8" i="10" s="1"/>
  <c r="D7" i="10" s="1"/>
  <c r="D6" i="10" s="1"/>
  <c r="F19" i="12"/>
  <c r="AP6" i="1"/>
  <c r="AQ6" i="1" s="1"/>
  <c r="D19" i="11"/>
  <c r="AN4" i="1"/>
  <c r="AO4" i="1" s="1"/>
  <c r="I5" i="12"/>
  <c r="H20" i="12" s="1"/>
  <c r="I18" i="12"/>
  <c r="I17" i="12" s="1"/>
  <c r="I16" i="12" s="1"/>
  <c r="I15" i="12" s="1"/>
  <c r="I14" i="12" s="1"/>
  <c r="I13" i="12" s="1"/>
  <c r="I12" i="12" s="1"/>
  <c r="I11" i="12" s="1"/>
  <c r="I10" i="12" s="1"/>
  <c r="I9" i="12" s="1"/>
  <c r="I8" i="12" s="1"/>
  <c r="I7" i="12" s="1"/>
  <c r="I6" i="12" s="1"/>
  <c r="AR9" i="1"/>
  <c r="I19" i="13"/>
  <c r="F5" i="11"/>
  <c r="E20" i="11" s="1"/>
  <c r="F18" i="11" s="1"/>
  <c r="F17" i="11" s="1"/>
  <c r="F16" i="11" s="1"/>
  <c r="F15" i="11" s="1"/>
  <c r="F14" i="11" s="1"/>
  <c r="F13" i="11" s="1"/>
  <c r="F12" i="11" s="1"/>
  <c r="F11" i="11" s="1"/>
  <c r="F10" i="11" s="1"/>
  <c r="F9" i="11" s="1"/>
  <c r="F8" i="11" s="1"/>
  <c r="F7" i="11" s="1"/>
  <c r="F6" i="11" s="1"/>
  <c r="G5" i="10"/>
  <c r="F20" i="10" s="1"/>
  <c r="G18" i="10" s="1"/>
  <c r="G17" i="10" s="1"/>
  <c r="G16" i="10" s="1"/>
  <c r="G15" i="10" s="1"/>
  <c r="G14" i="10" s="1"/>
  <c r="G13" i="10" s="1"/>
  <c r="G12" i="10" s="1"/>
  <c r="G11" i="10" s="1"/>
  <c r="G10" i="10" s="1"/>
  <c r="G9" i="10" s="1"/>
  <c r="G8" i="10" s="1"/>
  <c r="G7" i="10" s="1"/>
  <c r="G6" i="10" s="1"/>
  <c r="G19" i="11"/>
  <c r="AN7" i="1"/>
  <c r="AO7" i="1" s="1"/>
  <c r="D5" i="11" l="1"/>
  <c r="C20" i="11" s="1"/>
  <c r="D18" i="11" s="1"/>
  <c r="D17" i="11" s="1"/>
  <c r="D16" i="11" s="1"/>
  <c r="D15" i="11" s="1"/>
  <c r="D14" i="11" s="1"/>
  <c r="D13" i="11" s="1"/>
  <c r="D12" i="11" s="1"/>
  <c r="D11" i="11" s="1"/>
  <c r="D10" i="11" s="1"/>
  <c r="D9" i="11" s="1"/>
  <c r="D8" i="11" s="1"/>
  <c r="D7" i="11" s="1"/>
  <c r="D6" i="11" s="1"/>
  <c r="E5" i="11"/>
  <c r="D20" i="11" s="1"/>
  <c r="E18" i="11" s="1"/>
  <c r="E17" i="11" s="1"/>
  <c r="E16" i="11" s="1"/>
  <c r="E15" i="11" s="1"/>
  <c r="E14" i="11" s="1"/>
  <c r="E13" i="11" s="1"/>
  <c r="E12" i="11" s="1"/>
  <c r="E11" i="11" s="1"/>
  <c r="E10" i="11" s="1"/>
  <c r="E9" i="11" s="1"/>
  <c r="E8" i="11" s="1"/>
  <c r="E7" i="11" s="1"/>
  <c r="E6" i="11" s="1"/>
  <c r="AR6" i="1"/>
  <c r="F19" i="13"/>
  <c r="AP8" i="1"/>
  <c r="AQ8" i="1" s="1"/>
  <c r="H19" i="12"/>
  <c r="F5" i="12"/>
  <c r="E20" i="12" s="1"/>
  <c r="F18" i="12" s="1"/>
  <c r="F17" i="12" s="1"/>
  <c r="F16" i="12" s="1"/>
  <c r="F15" i="12" s="1"/>
  <c r="F14" i="12" s="1"/>
  <c r="F13" i="12" s="1"/>
  <c r="F12" i="12" s="1"/>
  <c r="F11" i="12" s="1"/>
  <c r="F10" i="12" s="1"/>
  <c r="F9" i="12" s="1"/>
  <c r="F8" i="12" s="1"/>
  <c r="F7" i="12" s="1"/>
  <c r="F6" i="12" s="1"/>
  <c r="H5" i="11"/>
  <c r="G20" i="11" s="1"/>
  <c r="H18" i="11" s="1"/>
  <c r="H17" i="11" s="1"/>
  <c r="H16" i="11" s="1"/>
  <c r="H15" i="11" s="1"/>
  <c r="H14" i="11" s="1"/>
  <c r="H13" i="11" s="1"/>
  <c r="H12" i="11" s="1"/>
  <c r="H11" i="11" s="1"/>
  <c r="H10" i="11" s="1"/>
  <c r="H9" i="11" s="1"/>
  <c r="H8" i="11" s="1"/>
  <c r="H7" i="11" s="1"/>
  <c r="H6" i="11" s="1"/>
  <c r="E19" i="12"/>
  <c r="AP5" i="1"/>
  <c r="AQ5" i="1" s="1"/>
  <c r="I5" i="13"/>
  <c r="H20" i="13" s="1"/>
  <c r="I18" i="13" s="1"/>
  <c r="I17" i="13" s="1"/>
  <c r="I16" i="13" s="1"/>
  <c r="I15" i="13" s="1"/>
  <c r="I14" i="13" s="1"/>
  <c r="I13" i="13" s="1"/>
  <c r="I12" i="13" s="1"/>
  <c r="I11" i="13" s="1"/>
  <c r="I10" i="13" s="1"/>
  <c r="I9" i="13" s="1"/>
  <c r="I8" i="13" s="1"/>
  <c r="I7" i="13" s="1"/>
  <c r="I6" i="13" s="1"/>
  <c r="AP7" i="1"/>
  <c r="AQ7" i="1" s="1"/>
  <c r="G19" i="12"/>
  <c r="G5" i="11"/>
  <c r="F20" i="11" s="1"/>
  <c r="G18" i="11" s="1"/>
  <c r="G17" i="11" s="1"/>
  <c r="G16" i="11" s="1"/>
  <c r="G15" i="11" s="1"/>
  <c r="G14" i="11" s="1"/>
  <c r="G13" i="11" s="1"/>
  <c r="G12" i="11" s="1"/>
  <c r="G11" i="11" s="1"/>
  <c r="G10" i="11" s="1"/>
  <c r="G9" i="11" s="1"/>
  <c r="G8" i="11" s="1"/>
  <c r="G7" i="11" s="1"/>
  <c r="G6" i="11" s="1"/>
  <c r="D19" i="12"/>
  <c r="AP4" i="1"/>
  <c r="AQ4" i="1" s="1"/>
  <c r="I19" i="14"/>
  <c r="AS9" i="1"/>
  <c r="AR8" i="1" l="1"/>
  <c r="H19" i="13"/>
  <c r="H5" i="12"/>
  <c r="G20" i="12" s="1"/>
  <c r="H18" i="12" s="1"/>
  <c r="H17" i="12" s="1"/>
  <c r="H16" i="12" s="1"/>
  <c r="H15" i="12" s="1"/>
  <c r="H14" i="12" s="1"/>
  <c r="H13" i="12" s="1"/>
  <c r="H12" i="12" s="1"/>
  <c r="H11" i="12" s="1"/>
  <c r="H10" i="12" s="1"/>
  <c r="H9" i="12" s="1"/>
  <c r="H8" i="12" s="1"/>
  <c r="H7" i="12" s="1"/>
  <c r="H6" i="12" s="1"/>
  <c r="D5" i="12"/>
  <c r="C20" i="12" s="1"/>
  <c r="D18" i="12" s="1"/>
  <c r="D17" i="12" s="1"/>
  <c r="D16" i="12" s="1"/>
  <c r="D15" i="12" s="1"/>
  <c r="D14" i="12" s="1"/>
  <c r="D13" i="12" s="1"/>
  <c r="D12" i="12" s="1"/>
  <c r="D11" i="12" s="1"/>
  <c r="D10" i="12" s="1"/>
  <c r="D9" i="12" s="1"/>
  <c r="D8" i="12" s="1"/>
  <c r="D7" i="12" s="1"/>
  <c r="D6" i="12" s="1"/>
  <c r="E19" i="13"/>
  <c r="AR5" i="1"/>
  <c r="E5" i="12"/>
  <c r="D20" i="12" s="1"/>
  <c r="E18" i="12" s="1"/>
  <c r="E17" i="12" s="1"/>
  <c r="E16" i="12" s="1"/>
  <c r="E15" i="12" s="1"/>
  <c r="E14" i="12" s="1"/>
  <c r="E13" i="12" s="1"/>
  <c r="E12" i="12" s="1"/>
  <c r="E11" i="12" s="1"/>
  <c r="E10" i="12" s="1"/>
  <c r="E9" i="12" s="1"/>
  <c r="E8" i="12" s="1"/>
  <c r="E7" i="12" s="1"/>
  <c r="E6" i="12" s="1"/>
  <c r="AT9" i="1"/>
  <c r="I19" i="15"/>
  <c r="I5" i="14"/>
  <c r="H20" i="14" s="1"/>
  <c r="I18" i="14"/>
  <c r="I17" i="14" s="1"/>
  <c r="I16" i="14" s="1"/>
  <c r="I15" i="14" s="1"/>
  <c r="I14" i="14" s="1"/>
  <c r="I13" i="14" s="1"/>
  <c r="I12" i="14" s="1"/>
  <c r="I11" i="14" s="1"/>
  <c r="I10" i="14" s="1"/>
  <c r="I9" i="14" s="1"/>
  <c r="I8" i="14" s="1"/>
  <c r="I7" i="14" s="1"/>
  <c r="I6" i="14" s="1"/>
  <c r="D19" i="13"/>
  <c r="AR4" i="1"/>
  <c r="F5" i="13"/>
  <c r="E20" i="13" s="1"/>
  <c r="F18" i="13" s="1"/>
  <c r="F17" i="13" s="1"/>
  <c r="F16" i="13" s="1"/>
  <c r="F15" i="13" s="1"/>
  <c r="F14" i="13" s="1"/>
  <c r="F13" i="13" s="1"/>
  <c r="F12" i="13" s="1"/>
  <c r="F11" i="13" s="1"/>
  <c r="F10" i="13" s="1"/>
  <c r="F9" i="13" s="1"/>
  <c r="F8" i="13" s="1"/>
  <c r="F7" i="13" s="1"/>
  <c r="F6" i="13" s="1"/>
  <c r="AS6" i="1"/>
  <c r="F19" i="14"/>
  <c r="G5" i="12"/>
  <c r="F20" i="12" s="1"/>
  <c r="G18" i="12" s="1"/>
  <c r="G17" i="12" s="1"/>
  <c r="G16" i="12" s="1"/>
  <c r="G15" i="12" s="1"/>
  <c r="G14" i="12" s="1"/>
  <c r="G13" i="12" s="1"/>
  <c r="G12" i="12" s="1"/>
  <c r="G11" i="12" s="1"/>
  <c r="G10" i="12" s="1"/>
  <c r="G9" i="12" s="1"/>
  <c r="G8" i="12" s="1"/>
  <c r="G7" i="12" s="1"/>
  <c r="G6" i="12" s="1"/>
  <c r="AR7" i="1"/>
  <c r="G19" i="13"/>
  <c r="I19" i="16" l="1"/>
  <c r="AU9" i="1"/>
  <c r="D19" i="14"/>
  <c r="AS4" i="1"/>
  <c r="AS5" i="1"/>
  <c r="E19" i="14"/>
  <c r="G5" i="13"/>
  <c r="F20" i="13" s="1"/>
  <c r="G18" i="13" s="1"/>
  <c r="G17" i="13" s="1"/>
  <c r="G16" i="13" s="1"/>
  <c r="G15" i="13" s="1"/>
  <c r="G14" i="13" s="1"/>
  <c r="G13" i="13" s="1"/>
  <c r="G12" i="13" s="1"/>
  <c r="G11" i="13" s="1"/>
  <c r="G10" i="13" s="1"/>
  <c r="G9" i="13" s="1"/>
  <c r="G8" i="13" s="1"/>
  <c r="G7" i="13" s="1"/>
  <c r="G6" i="13" s="1"/>
  <c r="D5" i="13"/>
  <c r="C20" i="13" s="1"/>
  <c r="D18" i="13" s="1"/>
  <c r="D17" i="13" s="1"/>
  <c r="D16" i="13" s="1"/>
  <c r="D15" i="13" s="1"/>
  <c r="D14" i="13" s="1"/>
  <c r="D13" i="13" s="1"/>
  <c r="D12" i="13" s="1"/>
  <c r="D11" i="13" s="1"/>
  <c r="D10" i="13" s="1"/>
  <c r="D9" i="13" s="1"/>
  <c r="D8" i="13" s="1"/>
  <c r="D7" i="13" s="1"/>
  <c r="D6" i="13" s="1"/>
  <c r="I5" i="15"/>
  <c r="H20" i="15" s="1"/>
  <c r="I18" i="15" s="1"/>
  <c r="I17" i="15" s="1"/>
  <c r="I16" i="15" s="1"/>
  <c r="I15" i="15" s="1"/>
  <c r="I14" i="15" s="1"/>
  <c r="I13" i="15" s="1"/>
  <c r="I12" i="15" s="1"/>
  <c r="I11" i="15" s="1"/>
  <c r="I10" i="15" s="1"/>
  <c r="I9" i="15" s="1"/>
  <c r="I8" i="15" s="1"/>
  <c r="I7" i="15" s="1"/>
  <c r="I6" i="15" s="1"/>
  <c r="AS7" i="1"/>
  <c r="G19" i="14"/>
  <c r="E5" i="13"/>
  <c r="D20" i="13" s="1"/>
  <c r="E18" i="13" s="1"/>
  <c r="E17" i="13" s="1"/>
  <c r="E16" i="13" s="1"/>
  <c r="E15" i="13" s="1"/>
  <c r="E14" i="13" s="1"/>
  <c r="E13" i="13" s="1"/>
  <c r="E12" i="13" s="1"/>
  <c r="E11" i="13" s="1"/>
  <c r="E10" i="13" s="1"/>
  <c r="E9" i="13" s="1"/>
  <c r="E8" i="13" s="1"/>
  <c r="E7" i="13" s="1"/>
  <c r="E6" i="13" s="1"/>
  <c r="I5" i="16"/>
  <c r="H20" i="16" s="1"/>
  <c r="I18" i="16" s="1"/>
  <c r="I17" i="16" s="1"/>
  <c r="I16" i="16" s="1"/>
  <c r="I15" i="16" s="1"/>
  <c r="I14" i="16" s="1"/>
  <c r="I13" i="16" s="1"/>
  <c r="I12" i="16" s="1"/>
  <c r="I11" i="16" s="1"/>
  <c r="I10" i="16" s="1"/>
  <c r="I9" i="16" s="1"/>
  <c r="I8" i="16" s="1"/>
  <c r="I7" i="16" s="1"/>
  <c r="I6" i="16" s="1"/>
  <c r="AT6" i="1"/>
  <c r="F19" i="15"/>
  <c r="H5" i="13"/>
  <c r="G20" i="13" s="1"/>
  <c r="H18" i="13" s="1"/>
  <c r="H17" i="13" s="1"/>
  <c r="H16" i="13" s="1"/>
  <c r="H15" i="13" s="1"/>
  <c r="H14" i="13" s="1"/>
  <c r="H13" i="13" s="1"/>
  <c r="H12" i="13" s="1"/>
  <c r="H11" i="13" s="1"/>
  <c r="H10" i="13" s="1"/>
  <c r="H9" i="13" s="1"/>
  <c r="H8" i="13" s="1"/>
  <c r="H7" i="13" s="1"/>
  <c r="H6" i="13" s="1"/>
  <c r="F5" i="14"/>
  <c r="E20" i="14" s="1"/>
  <c r="F18" i="14" s="1"/>
  <c r="F17" i="14" s="1"/>
  <c r="F16" i="14" s="1"/>
  <c r="F15" i="14" s="1"/>
  <c r="F14" i="14" s="1"/>
  <c r="F13" i="14" s="1"/>
  <c r="F12" i="14" s="1"/>
  <c r="F11" i="14" s="1"/>
  <c r="F10" i="14" s="1"/>
  <c r="F9" i="14" s="1"/>
  <c r="F8" i="14" s="1"/>
  <c r="F7" i="14" s="1"/>
  <c r="F6" i="14" s="1"/>
  <c r="AS8" i="1"/>
  <c r="H19" i="14"/>
  <c r="I19" i="17" l="1"/>
  <c r="I5" i="17" s="1"/>
  <c r="H20" i="17" s="1"/>
  <c r="I18" i="17" s="1"/>
  <c r="I17" i="17" s="1"/>
  <c r="I16" i="17" s="1"/>
  <c r="I15" i="17" s="1"/>
  <c r="I14" i="17" s="1"/>
  <c r="I13" i="17" s="1"/>
  <c r="I12" i="17" s="1"/>
  <c r="I11" i="17" s="1"/>
  <c r="I10" i="17" s="1"/>
  <c r="I9" i="17" s="1"/>
  <c r="I8" i="17" s="1"/>
  <c r="I7" i="17" s="1"/>
  <c r="I6" i="17" s="1"/>
  <c r="AV9" i="1"/>
  <c r="F19" i="16"/>
  <c r="AU6" i="1"/>
  <c r="F5" i="16"/>
  <c r="E20" i="16" s="1"/>
  <c r="F18" i="16" s="1"/>
  <c r="F17" i="16" s="1"/>
  <c r="F16" i="16" s="1"/>
  <c r="F15" i="16" s="1"/>
  <c r="F14" i="16" s="1"/>
  <c r="F13" i="16" s="1"/>
  <c r="F12" i="16" s="1"/>
  <c r="F11" i="16" s="1"/>
  <c r="F10" i="16" s="1"/>
  <c r="F9" i="16" s="1"/>
  <c r="F8" i="16" s="1"/>
  <c r="F7" i="16" s="1"/>
  <c r="F6" i="16" s="1"/>
  <c r="H5" i="14"/>
  <c r="G20" i="14" s="1"/>
  <c r="H18" i="14" s="1"/>
  <c r="H17" i="14" s="1"/>
  <c r="H16" i="14" s="1"/>
  <c r="H15" i="14" s="1"/>
  <c r="H14" i="14" s="1"/>
  <c r="H13" i="14" s="1"/>
  <c r="H12" i="14" s="1"/>
  <c r="H11" i="14" s="1"/>
  <c r="H10" i="14" s="1"/>
  <c r="H9" i="14" s="1"/>
  <c r="H8" i="14" s="1"/>
  <c r="H7" i="14" s="1"/>
  <c r="H6" i="14" s="1"/>
  <c r="E5" i="14"/>
  <c r="D20" i="14" s="1"/>
  <c r="E18" i="14"/>
  <c r="E17" i="14" s="1"/>
  <c r="E16" i="14" s="1"/>
  <c r="E15" i="14" s="1"/>
  <c r="E14" i="14" s="1"/>
  <c r="E13" i="14" s="1"/>
  <c r="E12" i="14" s="1"/>
  <c r="E11" i="14" s="1"/>
  <c r="E10" i="14" s="1"/>
  <c r="E9" i="14" s="1"/>
  <c r="E8" i="14" s="1"/>
  <c r="E7" i="14" s="1"/>
  <c r="E6" i="14" s="1"/>
  <c r="AT5" i="1"/>
  <c r="E19" i="15"/>
  <c r="G5" i="14"/>
  <c r="F20" i="14" s="1"/>
  <c r="G18" i="14" s="1"/>
  <c r="G17" i="14" s="1"/>
  <c r="G16" i="14" s="1"/>
  <c r="G15" i="14" s="1"/>
  <c r="G14" i="14" s="1"/>
  <c r="G13" i="14" s="1"/>
  <c r="G12" i="14" s="1"/>
  <c r="G11" i="14" s="1"/>
  <c r="G10" i="14" s="1"/>
  <c r="G9" i="14" s="1"/>
  <c r="G8" i="14" s="1"/>
  <c r="G7" i="14" s="1"/>
  <c r="G6" i="14" s="1"/>
  <c r="AT7" i="1"/>
  <c r="G19" i="15"/>
  <c r="F5" i="15"/>
  <c r="E20" i="15" s="1"/>
  <c r="F18" i="15" s="1"/>
  <c r="F17" i="15" s="1"/>
  <c r="F16" i="15" s="1"/>
  <c r="F15" i="15" s="1"/>
  <c r="F14" i="15" s="1"/>
  <c r="F13" i="15" s="1"/>
  <c r="F12" i="15" s="1"/>
  <c r="F11" i="15" s="1"/>
  <c r="F10" i="15" s="1"/>
  <c r="F9" i="15" s="1"/>
  <c r="F8" i="15" s="1"/>
  <c r="F7" i="15" s="1"/>
  <c r="F6" i="15" s="1"/>
  <c r="AT4" i="1"/>
  <c r="D19" i="15"/>
  <c r="AT8" i="1"/>
  <c r="H19" i="15"/>
  <c r="D5" i="14"/>
  <c r="C20" i="14" s="1"/>
  <c r="D18" i="14" s="1"/>
  <c r="D17" i="14" s="1"/>
  <c r="D16" i="14" s="1"/>
  <c r="D15" i="14" s="1"/>
  <c r="D14" i="14" s="1"/>
  <c r="D13" i="14" s="1"/>
  <c r="D12" i="14" s="1"/>
  <c r="D11" i="14" s="1"/>
  <c r="D10" i="14" s="1"/>
  <c r="D9" i="14" s="1"/>
  <c r="D8" i="14" s="1"/>
  <c r="D7" i="14" s="1"/>
  <c r="D6" i="14" s="1"/>
  <c r="F19" i="17" l="1"/>
  <c r="F5" i="17" s="1"/>
  <c r="E20" i="17" s="1"/>
  <c r="F18" i="17" s="1"/>
  <c r="F17" i="17" s="1"/>
  <c r="F16" i="17" s="1"/>
  <c r="F15" i="17" s="1"/>
  <c r="F14" i="17" s="1"/>
  <c r="F13" i="17" s="1"/>
  <c r="F12" i="17" s="1"/>
  <c r="F11" i="17" s="1"/>
  <c r="F10" i="17" s="1"/>
  <c r="F9" i="17" s="1"/>
  <c r="F8" i="17" s="1"/>
  <c r="F7" i="17" s="1"/>
  <c r="F6" i="17" s="1"/>
  <c r="AV6" i="1"/>
  <c r="AW9" i="1"/>
  <c r="I19" i="18"/>
  <c r="H19" i="16"/>
  <c r="AU8" i="1"/>
  <c r="E19" i="16"/>
  <c r="AU5" i="1"/>
  <c r="G19" i="16"/>
  <c r="G5" i="16" s="1"/>
  <c r="F20" i="16" s="1"/>
  <c r="AU7" i="1"/>
  <c r="D19" i="16"/>
  <c r="D5" i="16" s="1"/>
  <c r="C20" i="16" s="1"/>
  <c r="AU4" i="1"/>
  <c r="H5" i="16"/>
  <c r="G20" i="16" s="1"/>
  <c r="H18" i="16" s="1"/>
  <c r="H17" i="16" s="1"/>
  <c r="H16" i="16" s="1"/>
  <c r="H15" i="16" s="1"/>
  <c r="H14" i="16" s="1"/>
  <c r="H13" i="16" s="1"/>
  <c r="H12" i="16" s="1"/>
  <c r="H11" i="16" s="1"/>
  <c r="H10" i="16" s="1"/>
  <c r="H9" i="16" s="1"/>
  <c r="H8" i="16" s="1"/>
  <c r="H7" i="16" s="1"/>
  <c r="H6" i="16" s="1"/>
  <c r="D5" i="15"/>
  <c r="C20" i="15" s="1"/>
  <c r="D18" i="15" s="1"/>
  <c r="D17" i="15" s="1"/>
  <c r="D16" i="15" s="1"/>
  <c r="D15" i="15" s="1"/>
  <c r="D14" i="15" s="1"/>
  <c r="D13" i="15" s="1"/>
  <c r="D12" i="15" s="1"/>
  <c r="D11" i="15" s="1"/>
  <c r="D10" i="15" s="1"/>
  <c r="D9" i="15" s="1"/>
  <c r="D8" i="15" s="1"/>
  <c r="D7" i="15" s="1"/>
  <c r="D6" i="15" s="1"/>
  <c r="E5" i="16"/>
  <c r="D20" i="16" s="1"/>
  <c r="E18" i="16" s="1"/>
  <c r="E17" i="16" s="1"/>
  <c r="E16" i="16" s="1"/>
  <c r="E15" i="16" s="1"/>
  <c r="E14" i="16" s="1"/>
  <c r="E13" i="16" s="1"/>
  <c r="E12" i="16" s="1"/>
  <c r="E11" i="16" s="1"/>
  <c r="E10" i="16" s="1"/>
  <c r="E9" i="16" s="1"/>
  <c r="E8" i="16" s="1"/>
  <c r="E7" i="16" s="1"/>
  <c r="E6" i="16" s="1"/>
  <c r="E5" i="15"/>
  <c r="D20" i="15" s="1"/>
  <c r="E18" i="15" s="1"/>
  <c r="E17" i="15" s="1"/>
  <c r="E16" i="15" s="1"/>
  <c r="E15" i="15" s="1"/>
  <c r="E14" i="15" s="1"/>
  <c r="E13" i="15" s="1"/>
  <c r="E12" i="15" s="1"/>
  <c r="E11" i="15" s="1"/>
  <c r="E10" i="15" s="1"/>
  <c r="E9" i="15" s="1"/>
  <c r="E8" i="15" s="1"/>
  <c r="E7" i="15" s="1"/>
  <c r="E6" i="15" s="1"/>
  <c r="G5" i="15"/>
  <c r="F20" i="15" s="1"/>
  <c r="G18" i="15" s="1"/>
  <c r="G17" i="15" s="1"/>
  <c r="G16" i="15" s="1"/>
  <c r="G15" i="15" s="1"/>
  <c r="G14" i="15" s="1"/>
  <c r="G13" i="15" s="1"/>
  <c r="G12" i="15" s="1"/>
  <c r="G11" i="15" s="1"/>
  <c r="G10" i="15" s="1"/>
  <c r="G9" i="15" s="1"/>
  <c r="G8" i="15" s="1"/>
  <c r="G7" i="15" s="1"/>
  <c r="G6" i="15" s="1"/>
  <c r="H5" i="15"/>
  <c r="G20" i="15" s="1"/>
  <c r="H18" i="15" s="1"/>
  <c r="H17" i="15" s="1"/>
  <c r="H16" i="15" s="1"/>
  <c r="H15" i="15" s="1"/>
  <c r="H14" i="15" s="1"/>
  <c r="H13" i="15" s="1"/>
  <c r="H12" i="15" s="1"/>
  <c r="H11" i="15" s="1"/>
  <c r="H10" i="15" s="1"/>
  <c r="H9" i="15" s="1"/>
  <c r="H8" i="15" s="1"/>
  <c r="H7" i="15" s="1"/>
  <c r="H6" i="15" s="1"/>
  <c r="I19" i="19" l="1"/>
  <c r="I5" i="19" s="1"/>
  <c r="H20" i="19" s="1"/>
  <c r="I18" i="19" s="1"/>
  <c r="I17" i="19" s="1"/>
  <c r="I16" i="19" s="1"/>
  <c r="I15" i="19" s="1"/>
  <c r="I14" i="19" s="1"/>
  <c r="I13" i="19" s="1"/>
  <c r="I12" i="19" s="1"/>
  <c r="I11" i="19" s="1"/>
  <c r="I10" i="19" s="1"/>
  <c r="I9" i="19" s="1"/>
  <c r="I8" i="19" s="1"/>
  <c r="I7" i="19" s="1"/>
  <c r="I6" i="19" s="1"/>
  <c r="H19" i="17"/>
  <c r="AV8" i="1"/>
  <c r="D19" i="17"/>
  <c r="D5" i="17" s="1"/>
  <c r="C20" i="17" s="1"/>
  <c r="D18" i="17" s="1"/>
  <c r="D17" i="17" s="1"/>
  <c r="D16" i="17" s="1"/>
  <c r="D15" i="17" s="1"/>
  <c r="D14" i="17" s="1"/>
  <c r="D13" i="17" s="1"/>
  <c r="D12" i="17" s="1"/>
  <c r="D11" i="17" s="1"/>
  <c r="D10" i="17" s="1"/>
  <c r="D9" i="17" s="1"/>
  <c r="D8" i="17" s="1"/>
  <c r="D7" i="17" s="1"/>
  <c r="D6" i="17" s="1"/>
  <c r="AV4" i="1"/>
  <c r="I5" i="18"/>
  <c r="H20" i="18" s="1"/>
  <c r="I18" i="18"/>
  <c r="I17" i="18" s="1"/>
  <c r="I16" i="18" s="1"/>
  <c r="I15" i="18" s="1"/>
  <c r="I14" i="18" s="1"/>
  <c r="I13" i="18" s="1"/>
  <c r="I12" i="18" s="1"/>
  <c r="I11" i="18" s="1"/>
  <c r="I10" i="18" s="1"/>
  <c r="I9" i="18" s="1"/>
  <c r="I8" i="18" s="1"/>
  <c r="I7" i="18" s="1"/>
  <c r="I6" i="18" s="1"/>
  <c r="E19" i="17"/>
  <c r="AV5" i="1"/>
  <c r="G19" i="17"/>
  <c r="G5" i="17" s="1"/>
  <c r="F20" i="17" s="1"/>
  <c r="G18" i="17" s="1"/>
  <c r="G17" i="17" s="1"/>
  <c r="G16" i="17" s="1"/>
  <c r="G15" i="17" s="1"/>
  <c r="G14" i="17" s="1"/>
  <c r="G13" i="17" s="1"/>
  <c r="G12" i="17" s="1"/>
  <c r="G11" i="17" s="1"/>
  <c r="G10" i="17" s="1"/>
  <c r="G9" i="17" s="1"/>
  <c r="G8" i="17" s="1"/>
  <c r="G7" i="17" s="1"/>
  <c r="G6" i="17" s="1"/>
  <c r="AV7" i="1"/>
  <c r="AW6" i="1"/>
  <c r="F19" i="18"/>
  <c r="F5" i="18" s="1"/>
  <c r="E20" i="18" s="1"/>
  <c r="F18" i="18" s="1"/>
  <c r="F17" i="18" s="1"/>
  <c r="F16" i="18" s="1"/>
  <c r="F15" i="18" s="1"/>
  <c r="F14" i="18" s="1"/>
  <c r="F13" i="18" s="1"/>
  <c r="F12" i="18" s="1"/>
  <c r="F11" i="18" s="1"/>
  <c r="F10" i="18" s="1"/>
  <c r="F9" i="18" s="1"/>
  <c r="F8" i="18" s="1"/>
  <c r="F7" i="18" s="1"/>
  <c r="F6" i="18" s="1"/>
  <c r="G18" i="16"/>
  <c r="G17" i="16" s="1"/>
  <c r="G16" i="16" s="1"/>
  <c r="G15" i="16" s="1"/>
  <c r="G14" i="16" s="1"/>
  <c r="G13" i="16" s="1"/>
  <c r="G12" i="16" s="1"/>
  <c r="G11" i="16" s="1"/>
  <c r="G10" i="16" s="1"/>
  <c r="G9" i="16" s="1"/>
  <c r="G8" i="16" s="1"/>
  <c r="G7" i="16" s="1"/>
  <c r="G6" i="16" s="1"/>
  <c r="H5" i="17"/>
  <c r="G20" i="17" s="1"/>
  <c r="H18" i="17" s="1"/>
  <c r="H17" i="17" s="1"/>
  <c r="H16" i="17" s="1"/>
  <c r="H15" i="17" s="1"/>
  <c r="H14" i="17" s="1"/>
  <c r="H13" i="17" s="1"/>
  <c r="H12" i="17" s="1"/>
  <c r="H11" i="17" s="1"/>
  <c r="H10" i="17" s="1"/>
  <c r="H9" i="17" s="1"/>
  <c r="H8" i="17" s="1"/>
  <c r="H7" i="17" s="1"/>
  <c r="H6" i="17" s="1"/>
  <c r="D18" i="16"/>
  <c r="D17" i="16" s="1"/>
  <c r="D16" i="16" s="1"/>
  <c r="D15" i="16" s="1"/>
  <c r="D14" i="16" s="1"/>
  <c r="D13" i="16" s="1"/>
  <c r="D12" i="16" s="1"/>
  <c r="D11" i="16" s="1"/>
  <c r="D10" i="16" s="1"/>
  <c r="D9" i="16" s="1"/>
  <c r="D8" i="16" s="1"/>
  <c r="D7" i="16" s="1"/>
  <c r="D6" i="16" s="1"/>
  <c r="F19" i="19" l="1"/>
  <c r="F6" i="20"/>
  <c r="E21" i="20" s="1"/>
  <c r="F19" i="20" s="1"/>
  <c r="F18" i="20" s="1"/>
  <c r="F17" i="20" s="1"/>
  <c r="F16" i="20" s="1"/>
  <c r="F15" i="20" s="1"/>
  <c r="F14" i="20" s="1"/>
  <c r="F13" i="20" s="1"/>
  <c r="F12" i="20" s="1"/>
  <c r="F11" i="20" s="1"/>
  <c r="F10" i="20" s="1"/>
  <c r="F9" i="20" s="1"/>
  <c r="F8" i="20" s="1"/>
  <c r="F7" i="20" s="1"/>
  <c r="I6" i="20"/>
  <c r="H21" i="20" s="1"/>
  <c r="I19" i="20" s="1"/>
  <c r="I18" i="20" s="1"/>
  <c r="I17" i="20" s="1"/>
  <c r="I16" i="20" s="1"/>
  <c r="I15" i="20" s="1"/>
  <c r="I14" i="20" s="1"/>
  <c r="I13" i="20" s="1"/>
  <c r="I12" i="20" s="1"/>
  <c r="I11" i="20" s="1"/>
  <c r="I10" i="20" s="1"/>
  <c r="I9" i="20" s="1"/>
  <c r="I8" i="20" s="1"/>
  <c r="I7" i="20" s="1"/>
  <c r="E5" i="17"/>
  <c r="D20" i="17" s="1"/>
  <c r="E18" i="17" s="1"/>
  <c r="E17" i="17" s="1"/>
  <c r="E16" i="17" s="1"/>
  <c r="E15" i="17" s="1"/>
  <c r="E14" i="17" s="1"/>
  <c r="E13" i="17" s="1"/>
  <c r="E12" i="17" s="1"/>
  <c r="E11" i="17" s="1"/>
  <c r="E10" i="17" s="1"/>
  <c r="E9" i="17" s="1"/>
  <c r="E8" i="17" s="1"/>
  <c r="E7" i="17" s="1"/>
  <c r="E6" i="17" s="1"/>
  <c r="D19" i="18"/>
  <c r="D5" i="18" s="1"/>
  <c r="C20" i="18" s="1"/>
  <c r="D18" i="18" s="1"/>
  <c r="D17" i="18" s="1"/>
  <c r="D16" i="18" s="1"/>
  <c r="D15" i="18" s="1"/>
  <c r="D14" i="18" s="1"/>
  <c r="D13" i="18" s="1"/>
  <c r="D12" i="18" s="1"/>
  <c r="D11" i="18" s="1"/>
  <c r="D10" i="18" s="1"/>
  <c r="D9" i="18" s="1"/>
  <c r="D8" i="18" s="1"/>
  <c r="D7" i="18" s="1"/>
  <c r="D6" i="18" s="1"/>
  <c r="E19" i="18"/>
  <c r="F5" i="19"/>
  <c r="E20" i="19" s="1"/>
  <c r="F18" i="19" s="1"/>
  <c r="F17" i="19" s="1"/>
  <c r="F16" i="19" s="1"/>
  <c r="F15" i="19" s="1"/>
  <c r="F14" i="19" s="1"/>
  <c r="F13" i="19" s="1"/>
  <c r="F12" i="19" s="1"/>
  <c r="F11" i="19" s="1"/>
  <c r="F10" i="19" s="1"/>
  <c r="F9" i="19" s="1"/>
  <c r="F8" i="19" s="1"/>
  <c r="F7" i="19" s="1"/>
  <c r="F6" i="19" s="1"/>
  <c r="G19" i="18"/>
  <c r="G5" i="18" s="1"/>
  <c r="F20" i="18" s="1"/>
  <c r="G18" i="18" s="1"/>
  <c r="G17" i="18" s="1"/>
  <c r="G16" i="18" s="1"/>
  <c r="G15" i="18" s="1"/>
  <c r="G14" i="18" s="1"/>
  <c r="G13" i="18" s="1"/>
  <c r="G12" i="18" s="1"/>
  <c r="G11" i="18" s="1"/>
  <c r="G10" i="18" s="1"/>
  <c r="G9" i="18" s="1"/>
  <c r="G8" i="18" s="1"/>
  <c r="G7" i="18" s="1"/>
  <c r="G6" i="18" s="1"/>
  <c r="H19" i="18"/>
  <c r="H19" i="19" l="1"/>
  <c r="H5" i="19" s="1"/>
  <c r="G20" i="19" s="1"/>
  <c r="H18" i="19" s="1"/>
  <c r="H17" i="19" s="1"/>
  <c r="H16" i="19" s="1"/>
  <c r="H15" i="19" s="1"/>
  <c r="H14" i="19" s="1"/>
  <c r="H13" i="19" s="1"/>
  <c r="H12" i="19" s="1"/>
  <c r="H11" i="19" s="1"/>
  <c r="H10" i="19" s="1"/>
  <c r="H9" i="19" s="1"/>
  <c r="H8" i="19" s="1"/>
  <c r="H7" i="19" s="1"/>
  <c r="H6" i="19" s="1"/>
  <c r="G19" i="19"/>
  <c r="G5" i="19" s="1"/>
  <c r="F20" i="19" s="1"/>
  <c r="G18" i="19" s="1"/>
  <c r="G17" i="19" s="1"/>
  <c r="G16" i="19" s="1"/>
  <c r="G15" i="19" s="1"/>
  <c r="G14" i="19" s="1"/>
  <c r="G13" i="19" s="1"/>
  <c r="G12" i="19" s="1"/>
  <c r="G11" i="19" s="1"/>
  <c r="G10" i="19" s="1"/>
  <c r="G9" i="19" s="1"/>
  <c r="G8" i="19" s="1"/>
  <c r="G7" i="19" s="1"/>
  <c r="G6" i="19" s="1"/>
  <c r="E19" i="19"/>
  <c r="E5" i="19" s="1"/>
  <c r="D20" i="19" s="1"/>
  <c r="E18" i="19" s="1"/>
  <c r="E17" i="19" s="1"/>
  <c r="E16" i="19" s="1"/>
  <c r="E15" i="19" s="1"/>
  <c r="E14" i="19" s="1"/>
  <c r="E13" i="19" s="1"/>
  <c r="E12" i="19" s="1"/>
  <c r="E11" i="19" s="1"/>
  <c r="E10" i="19" s="1"/>
  <c r="E9" i="19" s="1"/>
  <c r="E8" i="19" s="1"/>
  <c r="E7" i="19" s="1"/>
  <c r="E6" i="19" s="1"/>
  <c r="E6" i="20"/>
  <c r="D21" i="20" s="1"/>
  <c r="E19" i="20" s="1"/>
  <c r="E18" i="20" s="1"/>
  <c r="E17" i="20" s="1"/>
  <c r="E16" i="20" s="1"/>
  <c r="E15" i="20" s="1"/>
  <c r="E14" i="20" s="1"/>
  <c r="E13" i="20" s="1"/>
  <c r="E12" i="20" s="1"/>
  <c r="E11" i="20" s="1"/>
  <c r="E10" i="20" s="1"/>
  <c r="E9" i="20" s="1"/>
  <c r="E8" i="20" s="1"/>
  <c r="E7" i="20" s="1"/>
  <c r="D19" i="19"/>
  <c r="D5" i="19" s="1"/>
  <c r="C20" i="19" s="1"/>
  <c r="D18" i="19" s="1"/>
  <c r="D17" i="19" s="1"/>
  <c r="D16" i="19" s="1"/>
  <c r="D15" i="19" s="1"/>
  <c r="D14" i="19" s="1"/>
  <c r="D13" i="19" s="1"/>
  <c r="D12" i="19" s="1"/>
  <c r="D11" i="19" s="1"/>
  <c r="D10" i="19" s="1"/>
  <c r="D9" i="19" s="1"/>
  <c r="D8" i="19" s="1"/>
  <c r="D7" i="19" s="1"/>
  <c r="D6" i="19" s="1"/>
  <c r="D6" i="20"/>
  <c r="C21" i="20" s="1"/>
  <c r="D19" i="20" s="1"/>
  <c r="D18" i="20" s="1"/>
  <c r="D17" i="20" s="1"/>
  <c r="D16" i="20" s="1"/>
  <c r="D15" i="20" s="1"/>
  <c r="D14" i="20" s="1"/>
  <c r="D13" i="20" s="1"/>
  <c r="D12" i="20" s="1"/>
  <c r="D11" i="20" s="1"/>
  <c r="D10" i="20" s="1"/>
  <c r="D9" i="20" s="1"/>
  <c r="D8" i="20" s="1"/>
  <c r="D7" i="20" s="1"/>
  <c r="E5" i="18"/>
  <c r="D20" i="18" s="1"/>
  <c r="E18" i="18"/>
  <c r="E17" i="18" s="1"/>
  <c r="E16" i="18" s="1"/>
  <c r="E15" i="18" s="1"/>
  <c r="E14" i="18" s="1"/>
  <c r="E13" i="18" s="1"/>
  <c r="E12" i="18" s="1"/>
  <c r="E11" i="18" s="1"/>
  <c r="E10" i="18" s="1"/>
  <c r="E9" i="18" s="1"/>
  <c r="E8" i="18" s="1"/>
  <c r="E7" i="18" s="1"/>
  <c r="E6" i="18" s="1"/>
  <c r="H5" i="18"/>
  <c r="G20" i="18" s="1"/>
  <c r="H18" i="18" s="1"/>
  <c r="H17" i="18" s="1"/>
  <c r="H16" i="18" s="1"/>
  <c r="H15" i="18" s="1"/>
  <c r="H14" i="18" s="1"/>
  <c r="H13" i="18" s="1"/>
  <c r="H12" i="18" s="1"/>
  <c r="H11" i="18" s="1"/>
  <c r="H10" i="18" s="1"/>
  <c r="H9" i="18" s="1"/>
  <c r="H8" i="18" s="1"/>
  <c r="H7" i="18" s="1"/>
  <c r="H6" i="18" s="1"/>
  <c r="G6" i="20" l="1"/>
  <c r="F21" i="20" s="1"/>
  <c r="G19" i="20" s="1"/>
  <c r="G18" i="20" s="1"/>
  <c r="G17" i="20" s="1"/>
  <c r="G16" i="20" s="1"/>
  <c r="G15" i="20" s="1"/>
  <c r="G14" i="20" s="1"/>
  <c r="G13" i="20" s="1"/>
  <c r="G12" i="20" s="1"/>
  <c r="G11" i="20" s="1"/>
  <c r="G10" i="20" s="1"/>
  <c r="G9" i="20" s="1"/>
  <c r="G8" i="20" s="1"/>
  <c r="G7" i="20" s="1"/>
  <c r="H6" i="20"/>
  <c r="G21" i="20" s="1"/>
  <c r="H19" i="20" s="1"/>
  <c r="H18" i="20" s="1"/>
  <c r="H17" i="20" s="1"/>
  <c r="H16" i="20" s="1"/>
  <c r="H15" i="20" s="1"/>
  <c r="H14" i="20" s="1"/>
  <c r="H13" i="20" s="1"/>
  <c r="H12" i="20" s="1"/>
  <c r="H11" i="20" s="1"/>
  <c r="H10" i="20" s="1"/>
  <c r="H9" i="20" s="1"/>
  <c r="H8" i="20" s="1"/>
  <c r="H7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jairaldi</author>
  </authors>
  <commentList>
    <comment ref="A2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SE REAJUSTA EN EL MISMO % Y OPORTUNIDAD DEL SECTOR PUBLICO 
LEY 20157/07 ART 2 NUM13
</t>
        </r>
      </text>
    </comment>
  </commentList>
</comments>
</file>

<file path=xl/sharedStrings.xml><?xml version="1.0" encoding="utf-8"?>
<sst xmlns="http://schemas.openxmlformats.org/spreadsheetml/2006/main" count="276" uniqueCount="109">
  <si>
    <t>REAJ 1-12-96</t>
  </si>
  <si>
    <t>REAJ.1-12-97</t>
  </si>
  <si>
    <t>REAJ.1-12-98</t>
  </si>
  <si>
    <t>REAJ.1-12-99</t>
  </si>
  <si>
    <t>REAJ.1-12-00</t>
  </si>
  <si>
    <t>REAJ.1-12-01</t>
  </si>
  <si>
    <t>REAJ.1-12-02</t>
  </si>
  <si>
    <t>REAJ.1-12-03</t>
  </si>
  <si>
    <t>REAJ.1-12-04</t>
  </si>
  <si>
    <t>REAJ.1-12-05</t>
  </si>
  <si>
    <t>REAJ.1-12-06</t>
  </si>
  <si>
    <t>REAJ.1-12-07</t>
  </si>
  <si>
    <t>SUELDO BASE MINIMO NAC.</t>
  </si>
  <si>
    <t>LEY Nª19.813 25.06.02</t>
  </si>
  <si>
    <t>NIVEL</t>
  </si>
  <si>
    <t>A</t>
  </si>
  <si>
    <t>B</t>
  </si>
  <si>
    <t>C</t>
  </si>
  <si>
    <t>D</t>
  </si>
  <si>
    <t>E</t>
  </si>
  <si>
    <t>F</t>
  </si>
  <si>
    <t>CATEGORIA</t>
  </si>
  <si>
    <t>DIC./95 A NOV./96</t>
  </si>
  <si>
    <t>DIC./96 A NOV./97</t>
  </si>
  <si>
    <t>DIC./97 A NOV./98</t>
  </si>
  <si>
    <t>DIC./98 A NOV./99</t>
  </si>
  <si>
    <t>DIC./99 A NOV./00</t>
  </si>
  <si>
    <t>DIC./00 A NOV./01</t>
  </si>
  <si>
    <t>DIC./01 A NOV./02</t>
  </si>
  <si>
    <t>DIC./02 A NOV./03</t>
  </si>
  <si>
    <t>APLICA DICTAMEN 33.226/03</t>
  </si>
  <si>
    <t>DIC./03 A NOV./04</t>
  </si>
  <si>
    <t>DIC./04 A NOV./05</t>
  </si>
  <si>
    <t>DIC./05 A NOV./06</t>
  </si>
  <si>
    <t>DIC./06 A NOV./07</t>
  </si>
  <si>
    <t>DIC./07 A NOV./08</t>
  </si>
  <si>
    <t>LEY 19429 ART.21 y 22 BENEFICIO COMPLEMENTARIO-DEROGADO POR LEY 19.813 A CONTAR DEL 1.1.2003</t>
  </si>
  <si>
    <t>CATEGORIAS</t>
  </si>
  <si>
    <t>A PARTIR 1/1/96</t>
  </si>
  <si>
    <t>C Y D</t>
  </si>
  <si>
    <t>TABLA CONFORME A SUELDO BASE MINIMO NACIONAL AÑO 2007</t>
  </si>
  <si>
    <t>TABLA CONFORME A SUELDO BASE MINIMO NACIONAL AÑO 2008</t>
  </si>
  <si>
    <t>Diferencia</t>
  </si>
  <si>
    <t>TABLA CONFORME A SUELDO BASE MINIMO NACIONAL AÑO 2006</t>
  </si>
  <si>
    <t>TABLA CONFORME A SUELDO BASE MINIMO NACIONAL AÑO 2005</t>
  </si>
  <si>
    <t>TABLA CONFORME A SUELDO BASE MINIMO NACIONAL AÑO 2004</t>
  </si>
  <si>
    <t>TABLA CONFORME A SUELDO BASE MINIMO NACIONAL AÑO 2003</t>
  </si>
  <si>
    <t>REAJ.1-12-08</t>
  </si>
  <si>
    <t>DIC./08 A NOV./09</t>
  </si>
  <si>
    <t>TABLA CONFORME A SUELDO BASE MINIMO NACIONAL AÑO 2009</t>
  </si>
  <si>
    <t>REAJ.1-12-09</t>
  </si>
  <si>
    <t>DIC./09 A NOV./10</t>
  </si>
  <si>
    <t>TABLA CONFORME A SUELDO BASE MINIMO NACIONAL AÑO 2010</t>
  </si>
  <si>
    <t>REAJ.1-12-10</t>
  </si>
  <si>
    <t>DIC./10 A NOV./11</t>
  </si>
  <si>
    <t>TABLA CONFORME A SUELDO BASE MINIMO NACIONAL AÑO 2011</t>
  </si>
  <si>
    <t>RIGE A/C DEL 1 DE DICIEMBRE DE 2010</t>
  </si>
  <si>
    <t>RIGE A/C DEL 1 DE DICIEMBRE DE 2009</t>
  </si>
  <si>
    <t>REAJ.1-12-11</t>
  </si>
  <si>
    <t>DIC./11 A NOV./12</t>
  </si>
  <si>
    <t>RIGE A/C DEL 1 DE DICIEMBRE DE 2011</t>
  </si>
  <si>
    <t>TABLA CONFORME A SUELDO BASE MINIMO NACIONAL AÑO 2012</t>
  </si>
  <si>
    <t>REAJ.1-12-12</t>
  </si>
  <si>
    <t>DIC/12 A NOV/13</t>
  </si>
  <si>
    <t>RIGE A/C DEL 1 DE DICIEMBRE DE 2012</t>
  </si>
  <si>
    <t>TABLA CONFORME A SUELDO BASE MINIMO NACIONAL AÑO 2013</t>
  </si>
  <si>
    <t>REAJ.1-12-13</t>
  </si>
  <si>
    <t>DIC/13 A NOV/14</t>
  </si>
  <si>
    <t>RIGE A/C DEL 1 DE DICIEMBRE DE 2013</t>
  </si>
  <si>
    <t>TABLA CONFORME A SUELDO BASE MINIMO NACIONAL AÑO 2014</t>
  </si>
  <si>
    <t>REMUNERACIONES LEY 19.378</t>
  </si>
  <si>
    <t>RIGE A/C DEL 1 DE DICIEMBRE DE 2014</t>
  </si>
  <si>
    <t>REAJ.1-12-14</t>
  </si>
  <si>
    <t>DIC/14 A NOV/15</t>
  </si>
  <si>
    <t>TABLA CONFORME A SUELDO BASE MINIMO NACIONAL AÑO 2015</t>
  </si>
  <si>
    <t>REAJ.1-12-15</t>
  </si>
  <si>
    <t>RIGE A/C DEL 1 DE DICIEMBRE DE 2016</t>
  </si>
  <si>
    <t>RIGE A/C DEL 1 DE DICIEMBRE DE 2015</t>
  </si>
  <si>
    <t>DIC/15 A NOV/16</t>
  </si>
  <si>
    <t>TABLA CONFORME A SUELDO BASE MINIMO NACIONAL AÑO 2016</t>
  </si>
  <si>
    <t>RIGE A/C DEL 1 DE DICIEMBRE DE 2017</t>
  </si>
  <si>
    <t>REAJ.1-12-16</t>
  </si>
  <si>
    <t>REAJ.1-12-17</t>
  </si>
  <si>
    <t>TABLA CONFORME A SUELDO BASE MINIMO NACIONAL AÑO 2017</t>
  </si>
  <si>
    <t>TABLA CONFORME A SUELDO BASE MINIMO NACIONAL AÑO 2018</t>
  </si>
  <si>
    <t>DIC/16 A NOV/17</t>
  </si>
  <si>
    <t>DIC/17 A NOV/18</t>
  </si>
  <si>
    <t>DIC18 A NOV19</t>
  </si>
  <si>
    <t>REAJ 1-12-18</t>
  </si>
  <si>
    <t>RIGE A/C DEL 1 DE DICIEMBRE DE 2018</t>
  </si>
  <si>
    <t>TABLA CONFORME A SUELDO BASE MINIMO NACIONAL AÑO 2019</t>
  </si>
  <si>
    <t>RIGE A/C DEL 1 DE DICIEMBRE DE 2019</t>
  </si>
  <si>
    <t>TABLA CONFORME A SUELDO BASE MINIMO NACIONAL AÑO 2020</t>
  </si>
  <si>
    <t>REAJ 1-12-19</t>
  </si>
  <si>
    <t>REAJ 1-12-20</t>
  </si>
  <si>
    <t>DIC19 A NOV 20</t>
  </si>
  <si>
    <t>LEY 21.306 RIGE A/C DEL 1 DE DICIEMBRE DE 2020</t>
  </si>
  <si>
    <t>TABLA CONFORME A SUELDO BASE MINIMO NACIONAL</t>
  </si>
  <si>
    <t>Aplica artículo 1°, inciso primero, con 0,8% a Cat A y B e inciso octavo con 2,7% al resto</t>
  </si>
  <si>
    <t xml:space="preserve">NOTA: Sin perjuicio de aplicar, para las Categorías A y B,  el inciso décimo del artículo 1° (1,9% más) respecto de las remuneraciones brutas del mes de noviembre de 2020 que sean iguales o inferiores a $2.000.000 </t>
  </si>
  <si>
    <t>DIC20 A NOV 21</t>
  </si>
  <si>
    <t>DIC21 A NOV 22</t>
  </si>
  <si>
    <t>Of. N° E186957/2022 CGR</t>
  </si>
  <si>
    <t>Of. N° E317892/2023 CGR</t>
  </si>
  <si>
    <t>Valores según Oficio N° E317892, de 2023, de la Contraloría General de la República</t>
  </si>
  <si>
    <t>Valores según Oficio N° E186957, de 2022, de la Contraloría General de la República</t>
  </si>
  <si>
    <t>DIC22 A NOV 23</t>
  </si>
  <si>
    <t>LEY 21.405 RIGE A/C DEL 1 DE DICIEMBRE DE 2021</t>
  </si>
  <si>
    <t>LEY 21.526 RIGE A/C DEL 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</si>
</sst>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\ #,##0;[Red]\-&quot;$&quot;\ #,##0"/>
    <numFmt numFmtId="165" formatCode="#,##0;[Red]#,##0"/>
    <numFmt numFmtId="166" formatCode="#,##0_ ;[Red]\-#,##0\ "/>
    <numFmt numFmtId="167" formatCode="[$$-340A]\ #,##0"/>
  </numFmts>
  <fonts count="24">
    <font>
      <sz val="10"/>
      <name val="Arial"/>
    </font>
    <font>
      <sz val="12"/>
      <name val="SWISS"/>
    </font>
    <font>
      <i/>
      <sz val="10"/>
      <color indexed="10"/>
      <name val="Arial Black"/>
      <family val="2"/>
    </font>
    <font>
      <sz val="10"/>
      <color indexed="10"/>
      <name val="Arial Black"/>
      <family val="2"/>
    </font>
    <font>
      <b/>
      <i/>
      <sz val="10"/>
      <color indexed="8"/>
      <name val="Arial Black"/>
      <family val="2"/>
    </font>
    <font>
      <i/>
      <sz val="14"/>
      <color indexed="8"/>
      <name val="Arial Black"/>
      <family val="2"/>
    </font>
    <font>
      <sz val="11"/>
      <color indexed="8"/>
      <name val="Arial Black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9" fillId="0" borderId="0" xfId="0" applyFont="1"/>
    <xf numFmtId="0" fontId="10" fillId="0" borderId="0" xfId="0" applyFont="1" applyProtection="1">
      <protection hidden="1"/>
    </xf>
    <xf numFmtId="0" fontId="10" fillId="0" borderId="2" xfId="0" applyFont="1" applyBorder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3" fontId="10" fillId="0" borderId="0" xfId="0" applyNumberFormat="1" applyFont="1" applyProtection="1">
      <protection hidden="1"/>
    </xf>
    <xf numFmtId="0" fontId="13" fillId="0" borderId="0" xfId="0" applyFont="1" applyProtection="1">
      <protection hidden="1"/>
    </xf>
    <xf numFmtId="9" fontId="14" fillId="0" borderId="3" xfId="0" applyNumberFormat="1" applyFont="1" applyBorder="1" applyProtection="1">
      <protection hidden="1"/>
    </xf>
    <xf numFmtId="0" fontId="14" fillId="0" borderId="3" xfId="0" applyFont="1" applyBorder="1" applyAlignment="1" applyProtection="1">
      <alignment horizontal="center"/>
      <protection hidden="1"/>
    </xf>
    <xf numFmtId="9" fontId="14" fillId="0" borderId="3" xfId="0" applyNumberFormat="1" applyFont="1" applyBorder="1" applyAlignment="1" applyProtection="1">
      <alignment horizontal="center"/>
      <protection hidden="1"/>
    </xf>
    <xf numFmtId="9" fontId="14" fillId="0" borderId="4" xfId="0" applyNumberFormat="1" applyFont="1" applyBorder="1" applyAlignment="1" applyProtection="1">
      <alignment horizontal="center"/>
      <protection hidden="1"/>
    </xf>
    <xf numFmtId="9" fontId="14" fillId="0" borderId="5" xfId="0" applyNumberFormat="1" applyFont="1" applyBorder="1" applyAlignment="1" applyProtection="1">
      <alignment horizontal="center"/>
      <protection hidden="1"/>
    </xf>
    <xf numFmtId="0" fontId="14" fillId="0" borderId="5" xfId="0" applyFont="1" applyBorder="1" applyAlignment="1" applyProtection="1">
      <alignment horizontal="center"/>
      <protection hidden="1"/>
    </xf>
    <xf numFmtId="0" fontId="14" fillId="0" borderId="6" xfId="0" applyFont="1" applyBorder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4" fillId="2" borderId="0" xfId="0" applyFont="1" applyFill="1" applyProtection="1"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6" fillId="2" borderId="7" xfId="0" applyFont="1" applyFill="1" applyBorder="1" applyAlignment="1" applyProtection="1">
      <alignment horizontal="center"/>
      <protection hidden="1"/>
    </xf>
    <xf numFmtId="14" fontId="16" fillId="2" borderId="7" xfId="0" applyNumberFormat="1" applyFont="1" applyFill="1" applyBorder="1" applyAlignment="1" applyProtection="1">
      <alignment horizontal="center"/>
      <protection hidden="1"/>
    </xf>
    <xf numFmtId="14" fontId="16" fillId="0" borderId="0" xfId="0" applyNumberFormat="1" applyFont="1" applyAlignment="1" applyProtection="1">
      <alignment horizontal="center"/>
      <protection hidden="1"/>
    </xf>
    <xf numFmtId="14" fontId="16" fillId="2" borderId="0" xfId="0" applyNumberFormat="1" applyFont="1" applyFill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5" xfId="0" applyFont="1" applyBorder="1" applyAlignment="1" applyProtection="1">
      <alignment horizontal="center"/>
      <protection hidden="1"/>
    </xf>
    <xf numFmtId="165" fontId="16" fillId="0" borderId="5" xfId="0" applyNumberFormat="1" applyFont="1" applyBorder="1" applyProtection="1">
      <protection hidden="1"/>
    </xf>
    <xf numFmtId="0" fontId="16" fillId="0" borderId="5" xfId="0" applyFont="1" applyBorder="1" applyProtection="1">
      <protection hidden="1"/>
    </xf>
    <xf numFmtId="165" fontId="16" fillId="0" borderId="8" xfId="0" applyNumberFormat="1" applyFont="1" applyBorder="1" applyProtection="1">
      <protection hidden="1"/>
    </xf>
    <xf numFmtId="165" fontId="14" fillId="0" borderId="8" xfId="0" applyNumberFormat="1" applyFont="1" applyBorder="1" applyProtection="1">
      <protection hidden="1"/>
    </xf>
    <xf numFmtId="165" fontId="14" fillId="0" borderId="5" xfId="0" applyNumberFormat="1" applyFont="1" applyBorder="1" applyProtection="1">
      <protection hidden="1"/>
    </xf>
    <xf numFmtId="0" fontId="17" fillId="0" borderId="0" xfId="0" applyFont="1" applyProtection="1">
      <protection hidden="1"/>
    </xf>
    <xf numFmtId="9" fontId="14" fillId="0" borderId="5" xfId="0" applyNumberFormat="1" applyFont="1" applyBorder="1" applyProtection="1">
      <protection hidden="1"/>
    </xf>
    <xf numFmtId="0" fontId="16" fillId="0" borderId="0" xfId="0" applyFont="1" applyProtection="1">
      <protection hidden="1"/>
    </xf>
    <xf numFmtId="0" fontId="16" fillId="0" borderId="9" xfId="0" applyFont="1" applyBorder="1" applyProtection="1">
      <protection hidden="1"/>
    </xf>
    <xf numFmtId="3" fontId="16" fillId="0" borderId="8" xfId="0" applyNumberFormat="1" applyFont="1" applyBorder="1" applyProtection="1">
      <protection hidden="1"/>
    </xf>
    <xf numFmtId="3" fontId="16" fillId="0" borderId="5" xfId="0" applyNumberFormat="1" applyFont="1" applyBorder="1" applyProtection="1">
      <protection hidden="1"/>
    </xf>
    <xf numFmtId="0" fontId="16" fillId="0" borderId="10" xfId="0" applyFont="1" applyBorder="1" applyProtection="1">
      <protection hidden="1"/>
    </xf>
    <xf numFmtId="0" fontId="13" fillId="0" borderId="0" xfId="0" applyFont="1"/>
    <xf numFmtId="0" fontId="5" fillId="2" borderId="11" xfId="0" applyFont="1" applyFill="1" applyBorder="1" applyAlignment="1" applyProtection="1">
      <alignment horizontal="center"/>
      <protection hidden="1"/>
    </xf>
    <xf numFmtId="164" fontId="18" fillId="0" borderId="0" xfId="0" applyNumberFormat="1" applyFont="1"/>
    <xf numFmtId="0" fontId="18" fillId="0" borderId="0" xfId="0" applyFont="1"/>
    <xf numFmtId="1" fontId="6" fillId="3" borderId="5" xfId="0" applyNumberFormat="1" applyFont="1" applyFill="1" applyBorder="1" applyAlignment="1" applyProtection="1">
      <alignment horizontal="center"/>
      <protection hidden="1"/>
    </xf>
    <xf numFmtId="164" fontId="11" fillId="3" borderId="5" xfId="0" applyNumberFormat="1" applyFont="1" applyFill="1" applyBorder="1" applyProtection="1">
      <protection hidden="1"/>
    </xf>
    <xf numFmtId="0" fontId="17" fillId="0" borderId="12" xfId="0" applyFont="1" applyBorder="1" applyProtection="1">
      <protection hidden="1"/>
    </xf>
    <xf numFmtId="0" fontId="17" fillId="0" borderId="13" xfId="0" applyFont="1" applyBorder="1" applyProtection="1">
      <protection hidden="1"/>
    </xf>
    <xf numFmtId="9" fontId="14" fillId="0" borderId="8" xfId="0" applyNumberFormat="1" applyFont="1" applyBorder="1" applyProtection="1">
      <protection hidden="1"/>
    </xf>
    <xf numFmtId="0" fontId="14" fillId="0" borderId="8" xfId="0" applyFont="1" applyBorder="1" applyAlignment="1" applyProtection="1">
      <alignment horizontal="center"/>
      <protection hidden="1"/>
    </xf>
    <xf numFmtId="166" fontId="18" fillId="0" borderId="0" xfId="0" applyNumberFormat="1" applyFont="1"/>
    <xf numFmtId="3" fontId="18" fillId="0" borderId="0" xfId="0" applyNumberFormat="1" applyFont="1"/>
    <xf numFmtId="167" fontId="18" fillId="0" borderId="0" xfId="0" applyNumberFormat="1" applyFont="1"/>
    <xf numFmtId="0" fontId="19" fillId="0" borderId="0" xfId="0" applyFont="1"/>
    <xf numFmtId="0" fontId="11" fillId="0" borderId="0" xfId="0" applyFont="1"/>
    <xf numFmtId="0" fontId="20" fillId="0" borderId="0" xfId="0" applyFont="1" applyProtection="1">
      <protection hidden="1"/>
    </xf>
    <xf numFmtId="165" fontId="0" fillId="0" borderId="0" xfId="0" applyNumberFormat="1"/>
    <xf numFmtId="1" fontId="6" fillId="3" borderId="8" xfId="0" applyNumberFormat="1" applyFont="1" applyFill="1" applyBorder="1" applyAlignment="1" applyProtection="1">
      <alignment horizontal="center"/>
      <protection hidden="1"/>
    </xf>
    <xf numFmtId="164" fontId="11" fillId="3" borderId="8" xfId="0" applyNumberFormat="1" applyFont="1" applyFill="1" applyBorder="1" applyProtection="1">
      <protection hidden="1"/>
    </xf>
    <xf numFmtId="0" fontId="4" fillId="2" borderId="21" xfId="0" applyFont="1" applyFill="1" applyBorder="1" applyAlignment="1" applyProtection="1">
      <alignment horizontal="center"/>
      <protection hidden="1"/>
    </xf>
    <xf numFmtId="0" fontId="5" fillId="2" borderId="24" xfId="0" applyFont="1" applyFill="1" applyBorder="1" applyAlignment="1" applyProtection="1">
      <alignment horizontal="center"/>
      <protection hidden="1"/>
    </xf>
    <xf numFmtId="0" fontId="5" fillId="2" borderId="25" xfId="0" applyFont="1" applyFill="1" applyBorder="1" applyAlignment="1" applyProtection="1">
      <alignment horizontal="center"/>
      <protection hidden="1"/>
    </xf>
    <xf numFmtId="164" fontId="21" fillId="4" borderId="5" xfId="0" applyNumberFormat="1" applyFont="1" applyFill="1" applyBorder="1" applyProtection="1">
      <protection hidden="1"/>
    </xf>
    <xf numFmtId="0" fontId="12" fillId="2" borderId="14" xfId="0" applyFont="1" applyFill="1" applyBorder="1" applyAlignment="1" applyProtection="1">
      <alignment horizontal="left"/>
      <protection hidden="1"/>
    </xf>
    <xf numFmtId="0" fontId="15" fillId="2" borderId="15" xfId="0" applyFont="1" applyFill="1" applyBorder="1" applyAlignment="1" applyProtection="1">
      <alignment horizontal="left"/>
      <protection hidden="1"/>
    </xf>
    <xf numFmtId="39" fontId="12" fillId="2" borderId="14" xfId="0" applyNumberFormat="1" applyFont="1" applyFill="1" applyBorder="1" applyAlignment="1" applyProtection="1">
      <alignment horizontal="left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15" xfId="0" applyFont="1" applyBorder="1" applyAlignment="1" applyProtection="1">
      <alignment horizontal="left"/>
      <protection hidden="1"/>
    </xf>
    <xf numFmtId="0" fontId="21" fillId="4" borderId="21" xfId="0" applyFont="1" applyFill="1" applyBorder="1" applyAlignment="1">
      <alignment horizontal="center"/>
    </xf>
    <xf numFmtId="0" fontId="21" fillId="4" borderId="22" xfId="0" applyFont="1" applyFill="1" applyBorder="1" applyAlignment="1">
      <alignment horizontal="center"/>
    </xf>
    <xf numFmtId="0" fontId="21" fillId="4" borderId="23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" fillId="2" borderId="21" xfId="0" applyFont="1" applyFill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11" fillId="4" borderId="4" xfId="0" applyFont="1" applyFill="1" applyBorder="1" applyAlignment="1">
      <alignment horizontal="center" vertical="top" wrapText="1"/>
    </xf>
    <xf numFmtId="0" fontId="0" fillId="4" borderId="26" xfId="0" applyFill="1" applyBorder="1" applyAlignment="1">
      <alignment horizontal="center" vertical="top" wrapText="1"/>
    </xf>
    <xf numFmtId="0" fontId="0" fillId="4" borderId="27" xfId="0" applyFill="1" applyBorder="1" applyAlignment="1">
      <alignment horizontal="center" vertical="top" wrapText="1"/>
    </xf>
    <xf numFmtId="0" fontId="0" fillId="4" borderId="29" xfId="0" applyFill="1" applyBorder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0" fillId="4" borderId="30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 vertical="top" wrapText="1"/>
    </xf>
    <xf numFmtId="0" fontId="0" fillId="4" borderId="28" xfId="0" applyFill="1" applyBorder="1" applyAlignment="1">
      <alignment horizontal="center" vertical="top" wrapText="1"/>
    </xf>
    <xf numFmtId="0" fontId="19" fillId="0" borderId="17" xfId="0" applyFont="1" applyBorder="1" applyAlignment="1">
      <alignment horizontal="center"/>
    </xf>
    <xf numFmtId="0" fontId="2" fillId="2" borderId="18" xfId="0" applyFont="1" applyFill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23" fillId="0" borderId="0" xfId="1" applyFont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ntraloria.cl/pdfbuscador/dictamenes/E186957N22/html" TargetMode="External"/><Relationship Id="rId1" Type="http://schemas.openxmlformats.org/officeDocument/2006/relationships/hyperlink" Target="https://www.contraloria.cl/pdfbuscador/dictamenes/E317892N23/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A22"/>
  <sheetViews>
    <sheetView zoomScale="200" zoomScaleNormal="115" workbookViewId="0">
      <pane xSplit="1" ySplit="3" topLeftCell="AX4" activePane="bottomRight" state="frozen"/>
      <selection activeCell="Y27" sqref="Y27"/>
      <selection pane="topRight" activeCell="Y27" sqref="Y27"/>
      <selection pane="bottomLeft" activeCell="Y27" sqref="Y27"/>
      <selection pane="bottomRight" activeCell="BB8" sqref="BB8"/>
    </sheetView>
  </sheetViews>
  <sheetFormatPr baseColWidth="10" defaultRowHeight="13"/>
  <cols>
    <col min="1" max="1" width="15.83203125" bestFit="1" customWidth="1"/>
    <col min="4" max="4" width="14" bestFit="1" customWidth="1"/>
    <col min="6" max="6" width="14" bestFit="1" customWidth="1"/>
    <col min="8" max="8" width="14" bestFit="1" customWidth="1"/>
    <col min="9" max="9" width="10.6640625" bestFit="1" customWidth="1"/>
    <col min="10" max="10" width="14" bestFit="1" customWidth="1"/>
    <col min="12" max="12" width="15.6640625" customWidth="1"/>
    <col min="14" max="14" width="14" bestFit="1" customWidth="1"/>
    <col min="16" max="16" width="14" bestFit="1" customWidth="1"/>
    <col min="18" max="18" width="14" bestFit="1" customWidth="1"/>
    <col min="19" max="19" width="16.83203125" customWidth="1"/>
    <col min="21" max="21" width="13" customWidth="1"/>
    <col min="23" max="23" width="14" bestFit="1" customWidth="1"/>
    <col min="24" max="24" width="0" hidden="1" customWidth="1"/>
    <col min="25" max="25" width="14" bestFit="1" customWidth="1"/>
    <col min="26" max="26" width="0" hidden="1" customWidth="1"/>
    <col min="27" max="27" width="14" bestFit="1" customWidth="1"/>
    <col min="28" max="28" width="0" hidden="1" customWidth="1"/>
    <col min="29" max="29" width="14" bestFit="1" customWidth="1"/>
    <col min="30" max="30" width="0" hidden="1" customWidth="1"/>
    <col min="31" max="31" width="14" bestFit="1" customWidth="1"/>
    <col min="32" max="32" width="0" hidden="1" customWidth="1"/>
    <col min="33" max="33" width="14" bestFit="1" customWidth="1"/>
    <col min="34" max="34" width="0" hidden="1" customWidth="1"/>
    <col min="35" max="35" width="14" bestFit="1" customWidth="1"/>
    <col min="36" max="36" width="0" hidden="1" customWidth="1"/>
    <col min="37" max="37" width="14" bestFit="1" customWidth="1"/>
    <col min="38" max="38" width="11.5" hidden="1" customWidth="1"/>
    <col min="39" max="39" width="14" bestFit="1" customWidth="1"/>
    <col min="40" max="40" width="11.5" hidden="1" customWidth="1"/>
    <col min="41" max="41" width="14" bestFit="1" customWidth="1"/>
    <col min="42" max="42" width="11.5" hidden="1" customWidth="1"/>
    <col min="43" max="43" width="13.5" customWidth="1"/>
    <col min="44" max="44" width="13.1640625" bestFit="1" customWidth="1"/>
    <col min="48" max="48" width="13.83203125" bestFit="1" customWidth="1"/>
    <col min="50" max="52" width="13.5" customWidth="1"/>
  </cols>
  <sheetData>
    <row r="1" spans="1:53" ht="17" thickBot="1">
      <c r="A1" s="5"/>
      <c r="B1" s="5"/>
      <c r="C1" s="9"/>
      <c r="D1" s="10" t="s">
        <v>0</v>
      </c>
      <c r="E1" s="10" t="s">
        <v>1</v>
      </c>
      <c r="F1" s="10" t="s">
        <v>2</v>
      </c>
      <c r="G1" s="10" t="s">
        <v>3</v>
      </c>
      <c r="H1" s="11" t="s">
        <v>4</v>
      </c>
      <c r="I1" s="10" t="s">
        <v>5</v>
      </c>
      <c r="J1" s="12" t="s">
        <v>6</v>
      </c>
      <c r="K1" s="13" t="s">
        <v>7</v>
      </c>
      <c r="L1" s="14" t="s">
        <v>8</v>
      </c>
      <c r="M1" s="14" t="s">
        <v>9</v>
      </c>
      <c r="N1" s="14" t="s">
        <v>10</v>
      </c>
      <c r="O1" s="14" t="s">
        <v>11</v>
      </c>
      <c r="P1" s="14" t="s">
        <v>47</v>
      </c>
      <c r="Q1" s="14" t="s">
        <v>50</v>
      </c>
      <c r="R1" s="14" t="s">
        <v>53</v>
      </c>
      <c r="S1" s="9"/>
      <c r="T1" s="14" t="s">
        <v>58</v>
      </c>
      <c r="U1" s="14" t="s">
        <v>62</v>
      </c>
      <c r="V1" s="14" t="s">
        <v>66</v>
      </c>
      <c r="W1" s="14" t="s">
        <v>72</v>
      </c>
      <c r="X1" s="9"/>
      <c r="Y1" s="14" t="s">
        <v>75</v>
      </c>
      <c r="Z1" s="9"/>
      <c r="AA1" s="14" t="s">
        <v>81</v>
      </c>
      <c r="AB1" s="9"/>
      <c r="AC1" s="14" t="s">
        <v>82</v>
      </c>
      <c r="AD1" s="9"/>
      <c r="AE1" s="14" t="s">
        <v>88</v>
      </c>
      <c r="AF1" s="14" t="s">
        <v>93</v>
      </c>
      <c r="AG1" s="14" t="s">
        <v>94</v>
      </c>
      <c r="AN1" s="1"/>
      <c r="AX1">
        <v>1.008</v>
      </c>
      <c r="AY1" s="94" t="s">
        <v>102</v>
      </c>
      <c r="AZ1" s="94" t="s">
        <v>103</v>
      </c>
    </row>
    <row r="2" spans="1:53" ht="18" thickTop="1" thickBot="1">
      <c r="A2" s="61" t="s">
        <v>12</v>
      </c>
      <c r="B2" s="62"/>
      <c r="C2" s="9"/>
      <c r="D2" s="15">
        <f>9.9/100+1</f>
        <v>1.099</v>
      </c>
      <c r="E2" s="15">
        <f>6/100+1</f>
        <v>1.06</v>
      </c>
      <c r="F2" s="16">
        <f>5/100+1</f>
        <v>1.05</v>
      </c>
      <c r="G2" s="15">
        <f>4.9/100+1</f>
        <v>1.0489999999999999</v>
      </c>
      <c r="H2" s="16">
        <f>4.3/100+1</f>
        <v>1.0429999999999999</v>
      </c>
      <c r="I2" s="15">
        <f>4.5/100+1</f>
        <v>1.0449999999999999</v>
      </c>
      <c r="J2" s="15">
        <f>3/100+1</f>
        <v>1.03</v>
      </c>
      <c r="K2" s="15">
        <f>2.7/100+1</f>
        <v>1.0269999999999999</v>
      </c>
      <c r="L2" s="17">
        <f>3.5/100+1</f>
        <v>1.0349999999999999</v>
      </c>
      <c r="M2" s="17">
        <f>5/100+1</f>
        <v>1.05</v>
      </c>
      <c r="N2" s="17">
        <f>5.2/100+1</f>
        <v>1.052</v>
      </c>
      <c r="O2" s="17">
        <v>1.069</v>
      </c>
      <c r="P2" s="17">
        <v>1.1000000000000001</v>
      </c>
      <c r="Q2" s="17">
        <v>1.0449999999999999</v>
      </c>
      <c r="R2" s="17">
        <v>1.042</v>
      </c>
      <c r="S2" s="18" t="s">
        <v>13</v>
      </c>
      <c r="T2" s="17">
        <v>1.05</v>
      </c>
      <c r="U2" s="17">
        <v>1.05</v>
      </c>
      <c r="V2" s="17">
        <v>1.05</v>
      </c>
      <c r="W2" s="53">
        <v>1.06</v>
      </c>
      <c r="X2" s="9"/>
      <c r="Y2" s="53">
        <v>1.0409999999999999</v>
      </c>
      <c r="Z2" s="9"/>
      <c r="AA2" s="9">
        <v>1.032</v>
      </c>
      <c r="AB2" s="9"/>
      <c r="AC2" s="9">
        <v>1.0249999999999999</v>
      </c>
      <c r="AD2" s="9"/>
      <c r="AE2" s="9">
        <v>1.0349999999999999</v>
      </c>
      <c r="AF2" s="9">
        <v>2.0350000000000001</v>
      </c>
      <c r="AG2" s="9">
        <v>1.028</v>
      </c>
      <c r="AN2" s="1"/>
      <c r="AX2">
        <v>1.0269999999999999</v>
      </c>
      <c r="AY2" s="95"/>
      <c r="AZ2" s="95"/>
    </row>
    <row r="3" spans="1:53" ht="18" thickTop="1" thickBot="1">
      <c r="A3" s="19" t="s">
        <v>21</v>
      </c>
      <c r="B3" s="6"/>
      <c r="C3" s="9"/>
      <c r="D3" s="20" t="s">
        <v>22</v>
      </c>
      <c r="E3" s="9"/>
      <c r="F3" s="20" t="s">
        <v>23</v>
      </c>
      <c r="G3" s="9"/>
      <c r="H3" s="20" t="s">
        <v>24</v>
      </c>
      <c r="I3" s="9"/>
      <c r="J3" s="20" t="s">
        <v>25</v>
      </c>
      <c r="K3" s="9"/>
      <c r="L3" s="20" t="s">
        <v>26</v>
      </c>
      <c r="M3" s="9"/>
      <c r="N3" s="20" t="s">
        <v>27</v>
      </c>
      <c r="O3" s="9"/>
      <c r="P3" s="20" t="s">
        <v>28</v>
      </c>
      <c r="Q3" s="9"/>
      <c r="R3" s="20" t="s">
        <v>29</v>
      </c>
      <c r="S3" s="21">
        <v>37622</v>
      </c>
      <c r="T3" s="22"/>
      <c r="U3" s="23" t="s">
        <v>30</v>
      </c>
      <c r="V3" s="9"/>
      <c r="W3" s="20" t="s">
        <v>31</v>
      </c>
      <c r="X3" s="9"/>
      <c r="Y3" s="20" t="s">
        <v>32</v>
      </c>
      <c r="Z3" s="24"/>
      <c r="AA3" s="20" t="s">
        <v>33</v>
      </c>
      <c r="AB3" s="24"/>
      <c r="AC3" s="20" t="s">
        <v>34</v>
      </c>
      <c r="AD3" s="24"/>
      <c r="AE3" s="20" t="s">
        <v>35</v>
      </c>
      <c r="AF3" s="1"/>
      <c r="AG3" s="20" t="s">
        <v>48</v>
      </c>
      <c r="AI3" s="20" t="s">
        <v>51</v>
      </c>
      <c r="AK3" s="20" t="s">
        <v>54</v>
      </c>
      <c r="AM3" s="20" t="s">
        <v>59</v>
      </c>
      <c r="AN3" s="1"/>
      <c r="AO3" s="20" t="s">
        <v>63</v>
      </c>
      <c r="AQ3" s="20" t="s">
        <v>67</v>
      </c>
      <c r="AR3" s="20" t="s">
        <v>73</v>
      </c>
      <c r="AS3" s="20" t="s">
        <v>78</v>
      </c>
      <c r="AT3" s="20" t="s">
        <v>85</v>
      </c>
      <c r="AU3" s="20" t="s">
        <v>86</v>
      </c>
      <c r="AV3" s="20" t="s">
        <v>87</v>
      </c>
      <c r="AW3" s="20" t="s">
        <v>95</v>
      </c>
      <c r="AX3" s="20" t="s">
        <v>100</v>
      </c>
      <c r="AY3" s="20" t="s">
        <v>101</v>
      </c>
      <c r="AZ3" s="20" t="s">
        <v>106</v>
      </c>
    </row>
    <row r="4" spans="1:53">
      <c r="A4" s="25" t="s">
        <v>15</v>
      </c>
      <c r="B4" s="26">
        <v>219873</v>
      </c>
      <c r="C4" s="27">
        <v>164293</v>
      </c>
      <c r="D4" s="27">
        <f t="shared" ref="D4:D9" si="0">ROUND(C4,0)</f>
        <v>164293</v>
      </c>
      <c r="E4" s="26">
        <f t="shared" ref="E4:E9" si="1">+D4*$D$2</f>
        <v>180558.00699999998</v>
      </c>
      <c r="F4" s="28">
        <f t="shared" ref="F4:F9" si="2">ROUND(E4,0)</f>
        <v>180558</v>
      </c>
      <c r="G4" s="26">
        <f t="shared" ref="G4:G9" si="3">+F4*$E$2</f>
        <v>191391.48</v>
      </c>
      <c r="H4" s="28">
        <f t="shared" ref="H4:H9" si="4">ROUND(G4,0)</f>
        <v>191391</v>
      </c>
      <c r="I4" s="26">
        <f t="shared" ref="I4:I9" si="5">+H4*$F$2</f>
        <v>200960.55000000002</v>
      </c>
      <c r="J4" s="28">
        <f t="shared" ref="J4:J9" si="6">ROUND(I4,0)</f>
        <v>200961</v>
      </c>
      <c r="K4" s="26">
        <f t="shared" ref="K4:K9" si="7">+J4*$G$2</f>
        <v>210808.08899999998</v>
      </c>
      <c r="L4" s="28">
        <f t="shared" ref="L4:L9" si="8">ROUND(K4,0)</f>
        <v>210808</v>
      </c>
      <c r="M4" s="26">
        <f t="shared" ref="M4:M9" si="9">+L4*$H$2</f>
        <v>219872.74399999998</v>
      </c>
      <c r="N4" s="28">
        <f t="shared" ref="N4:N9" si="10">ROUND(M4,0)</f>
        <v>219873</v>
      </c>
      <c r="O4" s="26">
        <f t="shared" ref="O4:O9" si="11">+N4*$I$2</f>
        <v>229767.28499999997</v>
      </c>
      <c r="P4" s="28">
        <f t="shared" ref="P4:P9" si="12">ROUND(O4,0)</f>
        <v>229767</v>
      </c>
      <c r="Q4" s="26">
        <f t="shared" ref="Q4:Q9" si="13">+P4*$J$2</f>
        <v>236660.01</v>
      </c>
      <c r="R4" s="28">
        <f t="shared" ref="R4:R9" si="14">ROUND(Q4,0)</f>
        <v>236660</v>
      </c>
      <c r="S4" s="28">
        <v>236660</v>
      </c>
      <c r="T4" s="26">
        <f>+S4</f>
        <v>236660</v>
      </c>
      <c r="U4" s="26">
        <f t="shared" ref="U4:U9" si="15">ROUND(T4,0)</f>
        <v>236660</v>
      </c>
      <c r="V4" s="26">
        <f t="shared" ref="V4:V9" si="16">+U4*$K$2</f>
        <v>243049.81999999998</v>
      </c>
      <c r="W4" s="28">
        <f t="shared" ref="W4:W9" si="17">ROUND(V4,0)</f>
        <v>243050</v>
      </c>
      <c r="X4" s="26">
        <f t="shared" ref="X4:X9" si="18">+W4*$L$2</f>
        <v>251556.74999999997</v>
      </c>
      <c r="Y4" s="28">
        <f t="shared" ref="Y4:AA9" si="19">ROUND(X4,0)</f>
        <v>251557</v>
      </c>
      <c r="Z4" s="26">
        <f t="shared" ref="Z4:Z9" si="20">+Y4*$M$2</f>
        <v>264134.85000000003</v>
      </c>
      <c r="AA4" s="28">
        <f t="shared" si="19"/>
        <v>264135</v>
      </c>
      <c r="AB4" s="26">
        <f t="shared" ref="AB4:AB9" si="21">+AA4*$N$2</f>
        <v>277870.02</v>
      </c>
      <c r="AC4" s="28">
        <f t="shared" ref="AC4:AC9" si="22">ROUND(AB4,0)</f>
        <v>277870</v>
      </c>
      <c r="AD4" s="26">
        <f t="shared" ref="AD4:AD9" si="23">+AC4*$O$2</f>
        <v>297043.02999999997</v>
      </c>
      <c r="AE4" s="28">
        <f t="shared" ref="AE4:AE9" si="24">ROUND(AD4,0)</f>
        <v>297043</v>
      </c>
      <c r="AF4" s="26">
        <f t="shared" ref="AF4:AF9" si="25">+AE4*$P$2</f>
        <v>326747.30000000005</v>
      </c>
      <c r="AG4" s="28">
        <f t="shared" ref="AG4:AG9" si="26">ROUND(AF4,0)</f>
        <v>326747</v>
      </c>
      <c r="AH4" s="26">
        <f t="shared" ref="AH4:AH9" si="27">AF4*$Q$2</f>
        <v>341450.92850000004</v>
      </c>
      <c r="AI4" s="28">
        <f t="shared" ref="AI4:AI9" si="28">ROUND(AH4,0)</f>
        <v>341451</v>
      </c>
      <c r="AJ4" s="26">
        <f t="shared" ref="AJ4:AJ9" si="29">AH4*$R$2</f>
        <v>355791.86749700003</v>
      </c>
      <c r="AK4" s="26">
        <f t="shared" ref="AK4:AK9" si="30">ROUND(AJ4,0)</f>
        <v>355792</v>
      </c>
      <c r="AL4">
        <f t="shared" ref="AL4:AL9" si="31">AJ4*$T$2</f>
        <v>373581.46087185002</v>
      </c>
      <c r="AM4" s="26">
        <f t="shared" ref="AM4:AM9" si="32">ROUND(AL4,0)</f>
        <v>373581</v>
      </c>
      <c r="AN4">
        <f t="shared" ref="AN4:AN9" si="33">AM4*$T$2</f>
        <v>392260.05</v>
      </c>
      <c r="AO4" s="26">
        <f t="shared" ref="AO4:AO9" si="34">ROUND(AN4,0)</f>
        <v>392260</v>
      </c>
      <c r="AP4">
        <f t="shared" ref="AP4:AP9" si="35">AO4*$V$2</f>
        <v>411873</v>
      </c>
      <c r="AQ4" s="26">
        <f t="shared" ref="AQ4:AQ9" si="36">ROUND(AP4,0)</f>
        <v>411873</v>
      </c>
      <c r="AR4" s="26">
        <f t="shared" ref="AR4:AR9" si="37">ROUND(AQ4*$W$2,0)</f>
        <v>436585</v>
      </c>
      <c r="AS4" s="26">
        <f t="shared" ref="AS4:AS9" si="38">ROUND(AR4*$Y$2,0)</f>
        <v>454485</v>
      </c>
      <c r="AT4" s="26">
        <f t="shared" ref="AT4:AT9" si="39">ROUND(AS4*$AA$2,0)</f>
        <v>469029</v>
      </c>
      <c r="AU4" s="26">
        <f>ROUND(AT4*$AC$2,0)</f>
        <v>480755</v>
      </c>
      <c r="AV4" s="26">
        <f>ROUND(AU4*$AE$2,0)</f>
        <v>497581</v>
      </c>
      <c r="AW4" s="26">
        <v>504547</v>
      </c>
      <c r="AX4" s="26">
        <f>AW4*AX1</f>
        <v>508583.37599999999</v>
      </c>
      <c r="AY4" s="26">
        <v>539607</v>
      </c>
      <c r="AZ4" s="26">
        <v>539607</v>
      </c>
      <c r="BA4" s="54"/>
    </row>
    <row r="5" spans="1:53">
      <c r="A5" s="25" t="s">
        <v>16</v>
      </c>
      <c r="B5" s="26">
        <v>167050</v>
      </c>
      <c r="C5" s="27">
        <v>124823</v>
      </c>
      <c r="D5" s="27">
        <f t="shared" si="0"/>
        <v>124823</v>
      </c>
      <c r="E5" s="26">
        <f t="shared" si="1"/>
        <v>137180.47699999998</v>
      </c>
      <c r="F5" s="26">
        <f t="shared" si="2"/>
        <v>137180</v>
      </c>
      <c r="G5" s="26">
        <f t="shared" si="3"/>
        <v>145410.80000000002</v>
      </c>
      <c r="H5" s="26">
        <f t="shared" si="4"/>
        <v>145411</v>
      </c>
      <c r="I5" s="26">
        <f t="shared" si="5"/>
        <v>152681.55000000002</v>
      </c>
      <c r="J5" s="26">
        <f t="shared" si="6"/>
        <v>152682</v>
      </c>
      <c r="K5" s="26">
        <f t="shared" si="7"/>
        <v>160163.41799999998</v>
      </c>
      <c r="L5" s="28">
        <f t="shared" si="8"/>
        <v>160163</v>
      </c>
      <c r="M5" s="26">
        <f t="shared" si="9"/>
        <v>167050.00899999999</v>
      </c>
      <c r="N5" s="26">
        <f t="shared" si="10"/>
        <v>167050</v>
      </c>
      <c r="O5" s="26">
        <f t="shared" si="11"/>
        <v>174567.25</v>
      </c>
      <c r="P5" s="28">
        <f t="shared" si="12"/>
        <v>174567</v>
      </c>
      <c r="Q5" s="26">
        <f t="shared" si="13"/>
        <v>179804.01</v>
      </c>
      <c r="R5" s="28">
        <f t="shared" si="14"/>
        <v>179804</v>
      </c>
      <c r="S5" s="28">
        <v>179804</v>
      </c>
      <c r="T5" s="26">
        <f>+S5</f>
        <v>179804</v>
      </c>
      <c r="U5" s="26">
        <f t="shared" si="15"/>
        <v>179804</v>
      </c>
      <c r="V5" s="26">
        <f t="shared" si="16"/>
        <v>184658.70799999998</v>
      </c>
      <c r="W5" s="28">
        <f t="shared" si="17"/>
        <v>184659</v>
      </c>
      <c r="X5" s="26">
        <f t="shared" si="18"/>
        <v>191122.06499999997</v>
      </c>
      <c r="Y5" s="28">
        <f t="shared" si="19"/>
        <v>191122</v>
      </c>
      <c r="Z5" s="26">
        <f t="shared" si="20"/>
        <v>200678.1</v>
      </c>
      <c r="AA5" s="28">
        <f t="shared" si="19"/>
        <v>200678</v>
      </c>
      <c r="AB5" s="26">
        <f t="shared" si="21"/>
        <v>211113.25600000002</v>
      </c>
      <c r="AC5" s="28">
        <f t="shared" si="22"/>
        <v>211113</v>
      </c>
      <c r="AD5" s="26">
        <f t="shared" si="23"/>
        <v>225679.79699999999</v>
      </c>
      <c r="AE5" s="28">
        <f t="shared" si="24"/>
        <v>225680</v>
      </c>
      <c r="AF5" s="26">
        <f t="shared" si="25"/>
        <v>248248.00000000003</v>
      </c>
      <c r="AG5" s="28">
        <f t="shared" si="26"/>
        <v>248248</v>
      </c>
      <c r="AH5" s="26">
        <f t="shared" si="27"/>
        <v>259419.16</v>
      </c>
      <c r="AI5" s="26">
        <f t="shared" si="28"/>
        <v>259419</v>
      </c>
      <c r="AJ5" s="26">
        <f t="shared" si="29"/>
        <v>270314.76472000004</v>
      </c>
      <c r="AK5" s="26">
        <f t="shared" si="30"/>
        <v>270315</v>
      </c>
      <c r="AL5">
        <f t="shared" si="31"/>
        <v>283830.50295600004</v>
      </c>
      <c r="AM5" s="26">
        <f t="shared" si="32"/>
        <v>283831</v>
      </c>
      <c r="AN5">
        <f t="shared" si="33"/>
        <v>298022.55</v>
      </c>
      <c r="AO5" s="26">
        <f t="shared" si="34"/>
        <v>298023</v>
      </c>
      <c r="AP5">
        <f t="shared" si="35"/>
        <v>312924.15000000002</v>
      </c>
      <c r="AQ5" s="26">
        <f t="shared" si="36"/>
        <v>312924</v>
      </c>
      <c r="AR5" s="26">
        <f t="shared" si="37"/>
        <v>331699</v>
      </c>
      <c r="AS5" s="26">
        <f t="shared" si="38"/>
        <v>345299</v>
      </c>
      <c r="AT5" s="26">
        <f t="shared" si="39"/>
        <v>356349</v>
      </c>
      <c r="AU5" s="26">
        <f t="shared" ref="AU5:AU9" si="40">ROUND(AT5*$AC$2,0)</f>
        <v>365258</v>
      </c>
      <c r="AV5" s="26">
        <f t="shared" ref="AV5:AV9" si="41">ROUND(AU5*$AE$2,0)</f>
        <v>378042</v>
      </c>
      <c r="AW5" s="26">
        <v>383335</v>
      </c>
      <c r="AX5" s="26">
        <f>AW5*AX1</f>
        <v>386401.68</v>
      </c>
      <c r="AY5" s="26">
        <v>409972</v>
      </c>
      <c r="AZ5" s="26">
        <v>409972</v>
      </c>
    </row>
    <row r="6" spans="1:53">
      <c r="A6" s="25" t="s">
        <v>17</v>
      </c>
      <c r="B6" s="26">
        <v>88146</v>
      </c>
      <c r="C6" s="27">
        <v>65864</v>
      </c>
      <c r="D6" s="27">
        <f t="shared" si="0"/>
        <v>65864</v>
      </c>
      <c r="E6" s="26">
        <f t="shared" si="1"/>
        <v>72384.535999999993</v>
      </c>
      <c r="F6" s="26">
        <f t="shared" si="2"/>
        <v>72385</v>
      </c>
      <c r="G6" s="26">
        <f t="shared" si="3"/>
        <v>76728.100000000006</v>
      </c>
      <c r="H6" s="26">
        <f t="shared" si="4"/>
        <v>76728</v>
      </c>
      <c r="I6" s="26">
        <f t="shared" si="5"/>
        <v>80564.400000000009</v>
      </c>
      <c r="J6" s="26">
        <f t="shared" si="6"/>
        <v>80564</v>
      </c>
      <c r="K6" s="26">
        <f t="shared" si="7"/>
        <v>84511.635999999999</v>
      </c>
      <c r="L6" s="28">
        <f t="shared" si="8"/>
        <v>84512</v>
      </c>
      <c r="M6" s="26">
        <f t="shared" si="9"/>
        <v>88146.015999999989</v>
      </c>
      <c r="N6" s="26">
        <f t="shared" si="10"/>
        <v>88146</v>
      </c>
      <c r="O6" s="26">
        <f t="shared" si="11"/>
        <v>92112.569999999992</v>
      </c>
      <c r="P6" s="28">
        <f t="shared" si="12"/>
        <v>92113</v>
      </c>
      <c r="Q6" s="26">
        <f t="shared" si="13"/>
        <v>94876.39</v>
      </c>
      <c r="R6" s="28">
        <f t="shared" si="14"/>
        <v>94876</v>
      </c>
      <c r="S6" s="28">
        <v>94876</v>
      </c>
      <c r="T6" s="26">
        <f>+S6</f>
        <v>94876</v>
      </c>
      <c r="U6" s="26">
        <f t="shared" si="15"/>
        <v>94876</v>
      </c>
      <c r="V6" s="26">
        <f t="shared" si="16"/>
        <v>97437.651999999987</v>
      </c>
      <c r="W6" s="28">
        <f t="shared" si="17"/>
        <v>97438</v>
      </c>
      <c r="X6" s="26">
        <f t="shared" si="18"/>
        <v>100848.32999999999</v>
      </c>
      <c r="Y6" s="28">
        <f t="shared" si="19"/>
        <v>100848</v>
      </c>
      <c r="Z6" s="26">
        <f t="shared" si="20"/>
        <v>105890.40000000001</v>
      </c>
      <c r="AA6" s="28">
        <f t="shared" si="19"/>
        <v>105890</v>
      </c>
      <c r="AB6" s="26">
        <f t="shared" si="21"/>
        <v>111396.28</v>
      </c>
      <c r="AC6" s="28">
        <f t="shared" si="22"/>
        <v>111396</v>
      </c>
      <c r="AD6" s="26">
        <f t="shared" si="23"/>
        <v>119082.32399999999</v>
      </c>
      <c r="AE6" s="28">
        <f t="shared" si="24"/>
        <v>119082</v>
      </c>
      <c r="AF6" s="26">
        <f t="shared" si="25"/>
        <v>130990.20000000001</v>
      </c>
      <c r="AG6" s="28">
        <f t="shared" si="26"/>
        <v>130990</v>
      </c>
      <c r="AH6" s="26">
        <f t="shared" si="27"/>
        <v>136884.75899999999</v>
      </c>
      <c r="AI6" s="26">
        <f t="shared" si="28"/>
        <v>136885</v>
      </c>
      <c r="AJ6" s="26">
        <f t="shared" si="29"/>
        <v>142633.918878</v>
      </c>
      <c r="AK6" s="26">
        <f t="shared" si="30"/>
        <v>142634</v>
      </c>
      <c r="AL6">
        <f t="shared" si="31"/>
        <v>149765.6148219</v>
      </c>
      <c r="AM6" s="26">
        <f t="shared" si="32"/>
        <v>149766</v>
      </c>
      <c r="AN6">
        <f t="shared" si="33"/>
        <v>157254.30000000002</v>
      </c>
      <c r="AO6" s="26">
        <f t="shared" si="34"/>
        <v>157254</v>
      </c>
      <c r="AP6">
        <f t="shared" si="35"/>
        <v>165116.70000000001</v>
      </c>
      <c r="AQ6" s="26">
        <f t="shared" si="36"/>
        <v>165117</v>
      </c>
      <c r="AR6" s="26">
        <f t="shared" si="37"/>
        <v>175024</v>
      </c>
      <c r="AS6" s="26">
        <f t="shared" si="38"/>
        <v>182200</v>
      </c>
      <c r="AT6" s="26">
        <f t="shared" si="39"/>
        <v>188030</v>
      </c>
      <c r="AU6" s="26">
        <f t="shared" si="40"/>
        <v>192731</v>
      </c>
      <c r="AV6" s="26">
        <f t="shared" si="41"/>
        <v>199477</v>
      </c>
      <c r="AW6" s="26">
        <f t="shared" ref="AW6:AW9" si="42">ROUND(AV6*$AG$2,0)</f>
        <v>205062</v>
      </c>
      <c r="AX6" s="26">
        <f t="shared" ref="AX6:AX9" si="43">AW6*$AX$2</f>
        <v>210598.67399999997</v>
      </c>
      <c r="AY6" s="26">
        <v>223446</v>
      </c>
      <c r="AZ6" s="26">
        <v>250260</v>
      </c>
    </row>
    <row r="7" spans="1:53">
      <c r="A7" s="25" t="s">
        <v>18</v>
      </c>
      <c r="B7" s="26">
        <v>74529</v>
      </c>
      <c r="C7" s="27">
        <v>55689</v>
      </c>
      <c r="D7" s="27">
        <f t="shared" si="0"/>
        <v>55689</v>
      </c>
      <c r="E7" s="26">
        <f t="shared" si="1"/>
        <v>61202.210999999996</v>
      </c>
      <c r="F7" s="26">
        <f t="shared" si="2"/>
        <v>61202</v>
      </c>
      <c r="G7" s="26">
        <f t="shared" si="3"/>
        <v>64874.12</v>
      </c>
      <c r="H7" s="26">
        <f t="shared" si="4"/>
        <v>64874</v>
      </c>
      <c r="I7" s="26">
        <f t="shared" si="5"/>
        <v>68117.7</v>
      </c>
      <c r="J7" s="26">
        <f t="shared" si="6"/>
        <v>68118</v>
      </c>
      <c r="K7" s="26">
        <f t="shared" si="7"/>
        <v>71455.781999999992</v>
      </c>
      <c r="L7" s="28">
        <f t="shared" si="8"/>
        <v>71456</v>
      </c>
      <c r="M7" s="26">
        <f t="shared" si="9"/>
        <v>74528.607999999993</v>
      </c>
      <c r="N7" s="26">
        <f t="shared" si="10"/>
        <v>74529</v>
      </c>
      <c r="O7" s="26">
        <f t="shared" si="11"/>
        <v>77882.804999999993</v>
      </c>
      <c r="P7" s="28">
        <f t="shared" si="12"/>
        <v>77883</v>
      </c>
      <c r="Q7" s="26">
        <f t="shared" si="13"/>
        <v>80219.490000000005</v>
      </c>
      <c r="R7" s="28">
        <f t="shared" si="14"/>
        <v>80219</v>
      </c>
      <c r="S7" s="29">
        <v>88490</v>
      </c>
      <c r="T7" s="30">
        <f>+S7*$J$2</f>
        <v>91144.7</v>
      </c>
      <c r="U7" s="26">
        <f t="shared" si="15"/>
        <v>91145</v>
      </c>
      <c r="V7" s="26">
        <f t="shared" si="16"/>
        <v>93605.914999999994</v>
      </c>
      <c r="W7" s="28">
        <f t="shared" si="17"/>
        <v>93606</v>
      </c>
      <c r="X7" s="26">
        <f t="shared" si="18"/>
        <v>96882.209999999992</v>
      </c>
      <c r="Y7" s="28">
        <f t="shared" si="19"/>
        <v>96882</v>
      </c>
      <c r="Z7" s="26">
        <f t="shared" si="20"/>
        <v>101726.1</v>
      </c>
      <c r="AA7" s="28">
        <f t="shared" si="19"/>
        <v>101726</v>
      </c>
      <c r="AB7" s="26">
        <f t="shared" si="21"/>
        <v>107015.75200000001</v>
      </c>
      <c r="AC7" s="28">
        <f t="shared" si="22"/>
        <v>107016</v>
      </c>
      <c r="AD7" s="26">
        <f t="shared" si="23"/>
        <v>114400.10399999999</v>
      </c>
      <c r="AE7" s="28">
        <f t="shared" si="24"/>
        <v>114400</v>
      </c>
      <c r="AF7" s="26">
        <f t="shared" si="25"/>
        <v>125840.00000000001</v>
      </c>
      <c r="AG7" s="28">
        <f t="shared" si="26"/>
        <v>125840</v>
      </c>
      <c r="AH7" s="26">
        <f t="shared" si="27"/>
        <v>131502.80000000002</v>
      </c>
      <c r="AI7" s="26">
        <f t="shared" si="28"/>
        <v>131503</v>
      </c>
      <c r="AJ7" s="26">
        <f t="shared" si="29"/>
        <v>137025.91760000002</v>
      </c>
      <c r="AK7" s="26">
        <f t="shared" si="30"/>
        <v>137026</v>
      </c>
      <c r="AL7">
        <f t="shared" si="31"/>
        <v>143877.21348000003</v>
      </c>
      <c r="AM7" s="26">
        <f t="shared" si="32"/>
        <v>143877</v>
      </c>
      <c r="AN7">
        <f t="shared" si="33"/>
        <v>151070.85</v>
      </c>
      <c r="AO7" s="26">
        <f t="shared" si="34"/>
        <v>151071</v>
      </c>
      <c r="AP7">
        <f t="shared" si="35"/>
        <v>158624.55000000002</v>
      </c>
      <c r="AQ7" s="26">
        <f t="shared" si="36"/>
        <v>158625</v>
      </c>
      <c r="AR7" s="26">
        <f t="shared" si="37"/>
        <v>168143</v>
      </c>
      <c r="AS7" s="26">
        <f t="shared" si="38"/>
        <v>175037</v>
      </c>
      <c r="AT7" s="26">
        <f t="shared" si="39"/>
        <v>180638</v>
      </c>
      <c r="AU7" s="26">
        <f t="shared" si="40"/>
        <v>185154</v>
      </c>
      <c r="AV7" s="26">
        <f t="shared" si="41"/>
        <v>191634</v>
      </c>
      <c r="AW7" s="26">
        <v>196998</v>
      </c>
      <c r="AX7" s="26">
        <f t="shared" si="43"/>
        <v>202316.946</v>
      </c>
      <c r="AY7" s="26">
        <v>214658</v>
      </c>
      <c r="AZ7" s="26">
        <v>240417</v>
      </c>
    </row>
    <row r="8" spans="1:53">
      <c r="A8" s="25" t="s">
        <v>19</v>
      </c>
      <c r="B8" s="26">
        <v>70827</v>
      </c>
      <c r="C8" s="27">
        <v>52923</v>
      </c>
      <c r="D8" s="27">
        <f t="shared" si="0"/>
        <v>52923</v>
      </c>
      <c r="E8" s="26">
        <f t="shared" si="1"/>
        <v>58162.377</v>
      </c>
      <c r="F8" s="26">
        <f t="shared" si="2"/>
        <v>58162</v>
      </c>
      <c r="G8" s="26">
        <f t="shared" si="3"/>
        <v>61651.72</v>
      </c>
      <c r="H8" s="26">
        <f t="shared" si="4"/>
        <v>61652</v>
      </c>
      <c r="I8" s="26">
        <f t="shared" si="5"/>
        <v>64734.600000000006</v>
      </c>
      <c r="J8" s="26">
        <f t="shared" si="6"/>
        <v>64735</v>
      </c>
      <c r="K8" s="26">
        <f t="shared" si="7"/>
        <v>67907.014999999999</v>
      </c>
      <c r="L8" s="28">
        <f t="shared" si="8"/>
        <v>67907</v>
      </c>
      <c r="M8" s="26">
        <f t="shared" si="9"/>
        <v>70827.000999999989</v>
      </c>
      <c r="N8" s="26">
        <f t="shared" si="10"/>
        <v>70827</v>
      </c>
      <c r="O8" s="26">
        <f t="shared" si="11"/>
        <v>74014.214999999997</v>
      </c>
      <c r="P8" s="28">
        <f t="shared" si="12"/>
        <v>74014</v>
      </c>
      <c r="Q8" s="26">
        <f t="shared" si="13"/>
        <v>76234.42</v>
      </c>
      <c r="R8" s="28">
        <f t="shared" si="14"/>
        <v>76234</v>
      </c>
      <c r="S8" s="29">
        <v>82267</v>
      </c>
      <c r="T8" s="30">
        <f>+S8*$J$2</f>
        <v>84735.010000000009</v>
      </c>
      <c r="U8" s="26">
        <f t="shared" si="15"/>
        <v>84735</v>
      </c>
      <c r="V8" s="26">
        <f t="shared" si="16"/>
        <v>87022.844999999987</v>
      </c>
      <c r="W8" s="28">
        <f t="shared" si="17"/>
        <v>87023</v>
      </c>
      <c r="X8" s="26">
        <f t="shared" si="18"/>
        <v>90068.804999999993</v>
      </c>
      <c r="Y8" s="28">
        <f t="shared" si="19"/>
        <v>90069</v>
      </c>
      <c r="Z8" s="26">
        <f t="shared" si="20"/>
        <v>94572.45</v>
      </c>
      <c r="AA8" s="28">
        <f t="shared" si="19"/>
        <v>94572</v>
      </c>
      <c r="AB8" s="26">
        <f t="shared" si="21"/>
        <v>99489.744000000006</v>
      </c>
      <c r="AC8" s="28">
        <f t="shared" si="22"/>
        <v>99490</v>
      </c>
      <c r="AD8" s="26">
        <f t="shared" si="23"/>
        <v>106354.81</v>
      </c>
      <c r="AE8" s="28">
        <f t="shared" si="24"/>
        <v>106355</v>
      </c>
      <c r="AF8" s="26">
        <f t="shared" si="25"/>
        <v>116990.50000000001</v>
      </c>
      <c r="AG8" s="28">
        <f t="shared" si="26"/>
        <v>116991</v>
      </c>
      <c r="AH8" s="26">
        <f t="shared" si="27"/>
        <v>122255.07250000001</v>
      </c>
      <c r="AI8" s="26">
        <f t="shared" si="28"/>
        <v>122255</v>
      </c>
      <c r="AJ8" s="26">
        <f t="shared" si="29"/>
        <v>127389.78554500002</v>
      </c>
      <c r="AK8" s="26">
        <f t="shared" si="30"/>
        <v>127390</v>
      </c>
      <c r="AL8">
        <f t="shared" si="31"/>
        <v>133759.27482225004</v>
      </c>
      <c r="AM8" s="26">
        <f t="shared" si="32"/>
        <v>133759</v>
      </c>
      <c r="AN8">
        <f t="shared" si="33"/>
        <v>140446.95000000001</v>
      </c>
      <c r="AO8" s="26">
        <f t="shared" si="34"/>
        <v>140447</v>
      </c>
      <c r="AP8">
        <f t="shared" si="35"/>
        <v>147469.35</v>
      </c>
      <c r="AQ8" s="26">
        <f t="shared" si="36"/>
        <v>147469</v>
      </c>
      <c r="AR8" s="26">
        <f t="shared" si="37"/>
        <v>156317</v>
      </c>
      <c r="AS8" s="26">
        <f t="shared" si="38"/>
        <v>162726</v>
      </c>
      <c r="AT8" s="26">
        <f t="shared" si="39"/>
        <v>167933</v>
      </c>
      <c r="AU8" s="26">
        <f t="shared" si="40"/>
        <v>172131</v>
      </c>
      <c r="AV8" s="26">
        <f t="shared" si="41"/>
        <v>178156</v>
      </c>
      <c r="AW8" s="26">
        <v>183143</v>
      </c>
      <c r="AX8" s="26">
        <f t="shared" si="43"/>
        <v>188087.86099999998</v>
      </c>
      <c r="AY8" s="26">
        <v>199562</v>
      </c>
      <c r="AZ8" s="26">
        <v>223509</v>
      </c>
    </row>
    <row r="9" spans="1:53">
      <c r="A9" s="25" t="s">
        <v>20</v>
      </c>
      <c r="B9" s="26">
        <v>59092</v>
      </c>
      <c r="C9" s="27">
        <v>44155</v>
      </c>
      <c r="D9" s="27">
        <f t="shared" si="0"/>
        <v>44155</v>
      </c>
      <c r="E9" s="26">
        <f t="shared" si="1"/>
        <v>48526.345000000001</v>
      </c>
      <c r="F9" s="26">
        <f t="shared" si="2"/>
        <v>48526</v>
      </c>
      <c r="G9" s="26">
        <f t="shared" si="3"/>
        <v>51437.560000000005</v>
      </c>
      <c r="H9" s="26">
        <f t="shared" si="4"/>
        <v>51438</v>
      </c>
      <c r="I9" s="26">
        <f t="shared" si="5"/>
        <v>54009.9</v>
      </c>
      <c r="J9" s="26">
        <f t="shared" si="6"/>
        <v>54010</v>
      </c>
      <c r="K9" s="26">
        <f t="shared" si="7"/>
        <v>56656.49</v>
      </c>
      <c r="L9" s="28">
        <f t="shared" si="8"/>
        <v>56656</v>
      </c>
      <c r="M9" s="26">
        <f t="shared" si="9"/>
        <v>59092.207999999999</v>
      </c>
      <c r="N9" s="26">
        <f t="shared" si="10"/>
        <v>59092</v>
      </c>
      <c r="O9" s="26">
        <f t="shared" si="11"/>
        <v>61751.14</v>
      </c>
      <c r="P9" s="28">
        <f t="shared" si="12"/>
        <v>61751</v>
      </c>
      <c r="Q9" s="26">
        <f t="shared" si="13"/>
        <v>63603.53</v>
      </c>
      <c r="R9" s="28">
        <f t="shared" si="14"/>
        <v>63604</v>
      </c>
      <c r="S9" s="29">
        <v>72542</v>
      </c>
      <c r="T9" s="30">
        <f>+S9*$J$2</f>
        <v>74718.259999999995</v>
      </c>
      <c r="U9" s="26">
        <f t="shared" si="15"/>
        <v>74718</v>
      </c>
      <c r="V9" s="26">
        <f t="shared" si="16"/>
        <v>76735.385999999999</v>
      </c>
      <c r="W9" s="28">
        <f t="shared" si="17"/>
        <v>76735</v>
      </c>
      <c r="X9" s="26">
        <f t="shared" si="18"/>
        <v>79420.724999999991</v>
      </c>
      <c r="Y9" s="28">
        <f t="shared" si="19"/>
        <v>79421</v>
      </c>
      <c r="Z9" s="26">
        <f t="shared" si="20"/>
        <v>83392.05</v>
      </c>
      <c r="AA9" s="28">
        <f t="shared" si="19"/>
        <v>83392</v>
      </c>
      <c r="AB9" s="26">
        <f t="shared" si="21"/>
        <v>87728.384000000005</v>
      </c>
      <c r="AC9" s="28">
        <f t="shared" si="22"/>
        <v>87728</v>
      </c>
      <c r="AD9" s="26">
        <f t="shared" si="23"/>
        <v>93781.231999999989</v>
      </c>
      <c r="AE9" s="28">
        <f t="shared" si="24"/>
        <v>93781</v>
      </c>
      <c r="AF9" s="26">
        <f t="shared" si="25"/>
        <v>103159.1</v>
      </c>
      <c r="AG9" s="28">
        <f t="shared" si="26"/>
        <v>103159</v>
      </c>
      <c r="AH9" s="26">
        <f t="shared" si="27"/>
        <v>107801.2595</v>
      </c>
      <c r="AI9" s="26">
        <f t="shared" si="28"/>
        <v>107801</v>
      </c>
      <c r="AJ9" s="26">
        <f t="shared" si="29"/>
        <v>112328.91239900001</v>
      </c>
      <c r="AK9" s="26">
        <f t="shared" si="30"/>
        <v>112329</v>
      </c>
      <c r="AL9">
        <f t="shared" si="31"/>
        <v>117945.35801895001</v>
      </c>
      <c r="AM9" s="26">
        <f t="shared" si="32"/>
        <v>117945</v>
      </c>
      <c r="AN9">
        <f t="shared" si="33"/>
        <v>123842.25</v>
      </c>
      <c r="AO9" s="26">
        <f t="shared" si="34"/>
        <v>123842</v>
      </c>
      <c r="AP9">
        <f t="shared" si="35"/>
        <v>130034.1</v>
      </c>
      <c r="AQ9" s="26">
        <f t="shared" si="36"/>
        <v>130034</v>
      </c>
      <c r="AR9" s="26">
        <f t="shared" si="37"/>
        <v>137836</v>
      </c>
      <c r="AS9" s="26">
        <f t="shared" si="38"/>
        <v>143487</v>
      </c>
      <c r="AT9" s="26">
        <f t="shared" si="39"/>
        <v>148079</v>
      </c>
      <c r="AU9" s="26">
        <f t="shared" si="40"/>
        <v>151781</v>
      </c>
      <c r="AV9" s="26">
        <f t="shared" si="41"/>
        <v>157093</v>
      </c>
      <c r="AW9" s="26">
        <f t="shared" si="42"/>
        <v>161492</v>
      </c>
      <c r="AX9" s="26">
        <f t="shared" si="43"/>
        <v>165852.28399999999</v>
      </c>
      <c r="AY9" s="26">
        <v>175969</v>
      </c>
      <c r="AZ9" s="26">
        <v>197085</v>
      </c>
    </row>
    <row r="10" spans="1:53" ht="17" thickBot="1">
      <c r="A10" s="5"/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1"/>
      <c r="AN10" s="1"/>
    </row>
    <row r="11" spans="1:53" ht="18" thickTop="1" thickBot="1">
      <c r="A11" s="63" t="s">
        <v>36</v>
      </c>
      <c r="B11" s="64"/>
      <c r="C11" s="64"/>
      <c r="D11" s="64"/>
      <c r="E11" s="64"/>
      <c r="F11" s="64"/>
      <c r="G11" s="64"/>
      <c r="H11" s="6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"/>
      <c r="AN11" s="1"/>
    </row>
    <row r="12" spans="1:53" ht="18" thickTop="1" thickBot="1">
      <c r="A12" s="31"/>
      <c r="B12" s="44" t="s">
        <v>37</v>
      </c>
      <c r="C12" s="45" t="s">
        <v>38</v>
      </c>
      <c r="D12" s="46" t="s">
        <v>0</v>
      </c>
      <c r="E12" s="46" t="s">
        <v>1</v>
      </c>
      <c r="F12" s="46" t="s">
        <v>2</v>
      </c>
      <c r="G12" s="46" t="s">
        <v>3</v>
      </c>
      <c r="H12" s="47" t="s">
        <v>4</v>
      </c>
      <c r="I12" s="32" t="s">
        <v>5</v>
      </c>
      <c r="J12" s="32" t="s">
        <v>6</v>
      </c>
      <c r="K12" s="32" t="s">
        <v>7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1"/>
      <c r="AN12" s="1"/>
    </row>
    <row r="13" spans="1:53" ht="16">
      <c r="A13" s="33"/>
      <c r="B13" s="34" t="s">
        <v>20</v>
      </c>
      <c r="C13" s="35">
        <v>105000</v>
      </c>
      <c r="D13" s="35">
        <f t="shared" ref="D13:I13" si="44">+C13*D2</f>
        <v>115395</v>
      </c>
      <c r="E13" s="35">
        <f t="shared" si="44"/>
        <v>122318.70000000001</v>
      </c>
      <c r="F13" s="35">
        <f t="shared" si="44"/>
        <v>128434.63500000002</v>
      </c>
      <c r="G13" s="35">
        <f t="shared" si="44"/>
        <v>134727.932115</v>
      </c>
      <c r="H13" s="35">
        <f t="shared" si="44"/>
        <v>140521.23319594498</v>
      </c>
      <c r="I13" s="35">
        <f t="shared" si="44"/>
        <v>146844.68868976249</v>
      </c>
      <c r="J13" s="36">
        <f>+I13*$J$2</f>
        <v>151250.02935045538</v>
      </c>
      <c r="K13" s="36">
        <f>+J13*$K$2</f>
        <v>155333.78014291768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"/>
      <c r="AN13" s="1"/>
    </row>
    <row r="14" spans="1:53" ht="16">
      <c r="A14" s="33"/>
      <c r="B14" s="37" t="s">
        <v>19</v>
      </c>
      <c r="C14" s="36">
        <v>119000</v>
      </c>
      <c r="D14" s="35">
        <f t="shared" ref="D14:I14" si="45">+C14*D2</f>
        <v>130781</v>
      </c>
      <c r="E14" s="35">
        <f t="shared" si="45"/>
        <v>138627.86000000002</v>
      </c>
      <c r="F14" s="35">
        <f t="shared" si="45"/>
        <v>145559.25300000003</v>
      </c>
      <c r="G14" s="35">
        <f t="shared" si="45"/>
        <v>152691.65639700001</v>
      </c>
      <c r="H14" s="35">
        <f t="shared" si="45"/>
        <v>159257.397622071</v>
      </c>
      <c r="I14" s="35">
        <f t="shared" si="45"/>
        <v>166423.98051506418</v>
      </c>
      <c r="J14" s="36">
        <f>+I14*$J$2</f>
        <v>171416.6999305161</v>
      </c>
      <c r="K14" s="36">
        <f>+J14*$K$2</f>
        <v>176044.95082864002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"/>
      <c r="AN14" s="1"/>
    </row>
    <row r="15" spans="1:53" ht="16">
      <c r="A15" s="33"/>
      <c r="B15" s="37" t="s">
        <v>39</v>
      </c>
      <c r="C15" s="36">
        <v>128000</v>
      </c>
      <c r="D15" s="35">
        <f t="shared" ref="D15:I15" si="46">+C15*D2</f>
        <v>140672</v>
      </c>
      <c r="E15" s="35">
        <f t="shared" si="46"/>
        <v>149112.32000000001</v>
      </c>
      <c r="F15" s="35">
        <f t="shared" si="46"/>
        <v>156567.93600000002</v>
      </c>
      <c r="G15" s="35">
        <f t="shared" si="46"/>
        <v>164239.764864</v>
      </c>
      <c r="H15" s="35">
        <f t="shared" si="46"/>
        <v>171302.07475315197</v>
      </c>
      <c r="I15" s="35">
        <f t="shared" si="46"/>
        <v>179010.6681170438</v>
      </c>
      <c r="J15" s="36">
        <f>+I15*$J$2</f>
        <v>184380.98816055511</v>
      </c>
      <c r="K15" s="36">
        <f>+J15*$K$2</f>
        <v>189359.27484089008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"/>
      <c r="AN15" s="1"/>
    </row>
    <row r="16" spans="1:53" ht="16">
      <c r="A16" s="7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"/>
      <c r="AN16" s="1"/>
    </row>
    <row r="17" spans="1:40" ht="16">
      <c r="A17" s="7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"/>
      <c r="AN17" s="1"/>
    </row>
    <row r="18" spans="1:40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H18" s="4"/>
    </row>
    <row r="19" spans="1:40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M19" s="40">
        <f>('Tabla 2007'!I5-'Tabla 2007'!I19)/14</f>
        <v>7206.2285714285726</v>
      </c>
    </row>
    <row r="20" spans="1:40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40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40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</sheetData>
  <sheetProtection sheet="1" objects="1" scenarios="1"/>
  <mergeCells count="4">
    <mergeCell ref="A2:B2"/>
    <mergeCell ref="A11:H11"/>
    <mergeCell ref="AY1:AY2"/>
    <mergeCell ref="AZ1:AZ2"/>
  </mergeCells>
  <phoneticPr fontId="8" type="noConversion"/>
  <hyperlinks>
    <hyperlink ref="AZ1:AZ2" r:id="rId1" display="Of. N° E317892/2023 CGR" xr:uid="{CEEC9F8F-80F0-D34A-8BBB-185BA12218C2}"/>
    <hyperlink ref="AY1:AY2" r:id="rId2" display="Of. N° E186957/2022 CGR" xr:uid="{17306C78-6349-544F-B543-DEB28CB2A3F5}"/>
  </hyperlinks>
  <pageMargins left="0.75" right="0.75" top="1" bottom="1" header="0" footer="0"/>
  <pageSetup paperSize="129" orientation="portrait" r:id="rId3"/>
  <headerFooter alignWithMargins="0"/>
  <ignoredErrors>
    <ignoredError sqref="M3:M5" formula="1"/>
  </ignoredErrors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I20"/>
  <sheetViews>
    <sheetView showGridLines="0" zoomScaleNormal="100" workbookViewId="0">
      <selection activeCell="K5" sqref="K5"/>
    </sheetView>
  </sheetViews>
  <sheetFormatPr baseColWidth="10" defaultRowHeight="13"/>
  <sheetData>
    <row r="1" spans="3:9">
      <c r="E1" s="51" t="s">
        <v>71</v>
      </c>
    </row>
    <row r="2" spans="3:9" ht="14" thickBot="1">
      <c r="E2" s="90" t="s">
        <v>70</v>
      </c>
      <c r="F2" s="90"/>
      <c r="G2" s="90"/>
    </row>
    <row r="3" spans="3:9" ht="18" thickTop="1" thickBot="1">
      <c r="C3" s="91" t="s">
        <v>74</v>
      </c>
      <c r="D3" s="92"/>
      <c r="E3" s="92"/>
      <c r="F3" s="92"/>
      <c r="G3" s="92"/>
      <c r="H3" s="92"/>
      <c r="I3" s="93"/>
    </row>
    <row r="4" spans="3:9" ht="22" thickTop="1">
      <c r="C4" s="2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9" t="s">
        <v>20</v>
      </c>
    </row>
    <row r="5" spans="3:9" ht="17">
      <c r="C5" s="42">
        <v>1</v>
      </c>
      <c r="D5" s="43">
        <f>(+D19*125%)+D19</f>
        <v>982316.25</v>
      </c>
      <c r="E5" s="43">
        <f>(+E19*125%)+E19</f>
        <v>746322.75</v>
      </c>
      <c r="F5" s="43">
        <f>(+F19*115%)+F19</f>
        <v>376301.6</v>
      </c>
      <c r="G5" s="43">
        <f>(+G19*115%)+G19</f>
        <v>361507.44999999995</v>
      </c>
      <c r="H5" s="43">
        <f>(+H19*115%)+H19</f>
        <v>336081.55</v>
      </c>
      <c r="I5" s="43">
        <f>(+I19*115%)+I19</f>
        <v>296347.40000000002</v>
      </c>
    </row>
    <row r="6" spans="3:9" ht="17">
      <c r="C6" s="42">
        <v>2</v>
      </c>
      <c r="D6" s="43">
        <f t="shared" ref="D6:D17" si="0">+D7+$C$20</f>
        <v>943335.4464285709</v>
      </c>
      <c r="E6" s="43">
        <f t="shared" ref="E6:E17" si="1">+E7+$D$20</f>
        <v>716706.76785714307</v>
      </c>
      <c r="F6" s="43">
        <f t="shared" ref="F6:F17" si="2">+F7+$E$20</f>
        <v>361924.62857142859</v>
      </c>
      <c r="G6" s="43">
        <f t="shared" ref="G6:G17" si="3">+G7+$F$20</f>
        <v>347695.70357142849</v>
      </c>
      <c r="H6" s="43">
        <f t="shared" ref="H6:H17" si="4">+H7+$G$20</f>
        <v>323241.22500000015</v>
      </c>
      <c r="I6" s="43">
        <f t="shared" ref="I6:I17" si="5">+I7+$H$20</f>
        <v>285025.15714285709</v>
      </c>
    </row>
    <row r="7" spans="3:9" ht="17">
      <c r="C7" s="42">
        <v>3</v>
      </c>
      <c r="D7" s="43">
        <f t="shared" si="0"/>
        <v>904354.64285714237</v>
      </c>
      <c r="E7" s="43">
        <f t="shared" si="1"/>
        <v>687090.78571428591</v>
      </c>
      <c r="F7" s="43">
        <f t="shared" si="2"/>
        <v>347547.65714285715</v>
      </c>
      <c r="G7" s="43">
        <f t="shared" si="3"/>
        <v>333883.95714285708</v>
      </c>
      <c r="H7" s="43">
        <f t="shared" si="4"/>
        <v>310400.90000000014</v>
      </c>
      <c r="I7" s="43">
        <f t="shared" si="5"/>
        <v>273702.91428571421</v>
      </c>
    </row>
    <row r="8" spans="3:9" ht="17">
      <c r="C8" s="42">
        <v>4</v>
      </c>
      <c r="D8" s="43">
        <f t="shared" si="0"/>
        <v>865373.83928571385</v>
      </c>
      <c r="E8" s="43">
        <f t="shared" si="1"/>
        <v>657474.80357142875</v>
      </c>
      <c r="F8" s="43">
        <f t="shared" si="2"/>
        <v>333170.6857142857</v>
      </c>
      <c r="G8" s="43">
        <f t="shared" si="3"/>
        <v>320072.21071428567</v>
      </c>
      <c r="H8" s="43">
        <f t="shared" si="4"/>
        <v>297560.57500000013</v>
      </c>
      <c r="I8" s="43">
        <f t="shared" si="5"/>
        <v>262380.67142857134</v>
      </c>
    </row>
    <row r="9" spans="3:9" ht="17">
      <c r="C9" s="42">
        <v>5</v>
      </c>
      <c r="D9" s="43">
        <f t="shared" si="0"/>
        <v>826393.03571428533</v>
      </c>
      <c r="E9" s="43">
        <f t="shared" si="1"/>
        <v>627858.82142857159</v>
      </c>
      <c r="F9" s="43">
        <f t="shared" si="2"/>
        <v>318793.71428571426</v>
      </c>
      <c r="G9" s="43">
        <f t="shared" si="3"/>
        <v>306260.46428571426</v>
      </c>
      <c r="H9" s="43">
        <f t="shared" si="4"/>
        <v>284720.25000000012</v>
      </c>
      <c r="I9" s="43">
        <f t="shared" si="5"/>
        <v>251058.42857142846</v>
      </c>
    </row>
    <row r="10" spans="3:9" ht="17">
      <c r="C10" s="42">
        <v>6</v>
      </c>
      <c r="D10" s="43">
        <f t="shared" si="0"/>
        <v>787412.23214285681</v>
      </c>
      <c r="E10" s="43">
        <f t="shared" si="1"/>
        <v>598242.83928571444</v>
      </c>
      <c r="F10" s="43">
        <f t="shared" si="2"/>
        <v>304416.74285714282</v>
      </c>
      <c r="G10" s="43">
        <f t="shared" si="3"/>
        <v>292448.71785714285</v>
      </c>
      <c r="H10" s="43">
        <f t="shared" si="4"/>
        <v>271879.9250000001</v>
      </c>
      <c r="I10" s="43">
        <f t="shared" si="5"/>
        <v>239736.18571428562</v>
      </c>
    </row>
    <row r="11" spans="3:9" ht="17">
      <c r="C11" s="42">
        <v>7</v>
      </c>
      <c r="D11" s="43">
        <f t="shared" si="0"/>
        <v>748431.42857142829</v>
      </c>
      <c r="E11" s="43">
        <f t="shared" si="1"/>
        <v>568626.85714285728</v>
      </c>
      <c r="F11" s="43">
        <f t="shared" si="2"/>
        <v>290039.77142857137</v>
      </c>
      <c r="G11" s="43">
        <f t="shared" si="3"/>
        <v>278636.97142857144</v>
      </c>
      <c r="H11" s="43">
        <f t="shared" si="4"/>
        <v>259039.60000000009</v>
      </c>
      <c r="I11" s="43">
        <f t="shared" si="5"/>
        <v>228413.94285714277</v>
      </c>
    </row>
    <row r="12" spans="3:9" ht="17">
      <c r="C12" s="42">
        <v>8</v>
      </c>
      <c r="D12" s="43">
        <f t="shared" si="0"/>
        <v>709450.62499999977</v>
      </c>
      <c r="E12" s="43">
        <f t="shared" si="1"/>
        <v>539010.87500000012</v>
      </c>
      <c r="F12" s="43">
        <f t="shared" si="2"/>
        <v>275662.79999999993</v>
      </c>
      <c r="G12" s="43">
        <f t="shared" si="3"/>
        <v>264825.22500000003</v>
      </c>
      <c r="H12" s="43">
        <f t="shared" si="4"/>
        <v>246199.27500000008</v>
      </c>
      <c r="I12" s="43">
        <f t="shared" si="5"/>
        <v>217091.69999999992</v>
      </c>
    </row>
    <row r="13" spans="3:9" ht="17">
      <c r="C13" s="42">
        <v>9</v>
      </c>
      <c r="D13" s="43">
        <f t="shared" si="0"/>
        <v>670469.82142857125</v>
      </c>
      <c r="E13" s="43">
        <f t="shared" si="1"/>
        <v>509394.89285714296</v>
      </c>
      <c r="F13" s="43">
        <f t="shared" si="2"/>
        <v>261285.82857142849</v>
      </c>
      <c r="G13" s="43">
        <f t="shared" si="3"/>
        <v>251013.47857142863</v>
      </c>
      <c r="H13" s="43">
        <f t="shared" si="4"/>
        <v>233358.95000000007</v>
      </c>
      <c r="I13" s="43">
        <f t="shared" si="5"/>
        <v>205769.45714285708</v>
      </c>
    </row>
    <row r="14" spans="3:9" ht="17">
      <c r="C14" s="42">
        <v>10</v>
      </c>
      <c r="D14" s="43">
        <f t="shared" si="0"/>
        <v>631489.01785714272</v>
      </c>
      <c r="E14" s="43">
        <f t="shared" si="1"/>
        <v>479778.9107142858</v>
      </c>
      <c r="F14" s="43">
        <f t="shared" si="2"/>
        <v>246908.85714285707</v>
      </c>
      <c r="G14" s="43">
        <f t="shared" si="3"/>
        <v>237201.73214285719</v>
      </c>
      <c r="H14" s="43">
        <f t="shared" si="4"/>
        <v>220518.62500000006</v>
      </c>
      <c r="I14" s="43">
        <f t="shared" si="5"/>
        <v>194447.21428571423</v>
      </c>
    </row>
    <row r="15" spans="3:9" ht="17">
      <c r="C15" s="42">
        <v>11</v>
      </c>
      <c r="D15" s="43">
        <f t="shared" si="0"/>
        <v>592508.2142857142</v>
      </c>
      <c r="E15" s="43">
        <f t="shared" si="1"/>
        <v>450162.92857142864</v>
      </c>
      <c r="F15" s="43">
        <f t="shared" si="2"/>
        <v>232531.88571428566</v>
      </c>
      <c r="G15" s="43">
        <f t="shared" si="3"/>
        <v>223389.98571428575</v>
      </c>
      <c r="H15" s="43">
        <f t="shared" si="4"/>
        <v>207678.30000000005</v>
      </c>
      <c r="I15" s="43">
        <f t="shared" si="5"/>
        <v>183124.97142857139</v>
      </c>
    </row>
    <row r="16" spans="3:9" ht="17">
      <c r="C16" s="42">
        <v>12</v>
      </c>
      <c r="D16" s="43">
        <f t="shared" si="0"/>
        <v>553527.41071428568</v>
      </c>
      <c r="E16" s="43">
        <f t="shared" si="1"/>
        <v>420546.94642857148</v>
      </c>
      <c r="F16" s="43">
        <f t="shared" si="2"/>
        <v>218154.91428571424</v>
      </c>
      <c r="G16" s="43">
        <f t="shared" si="3"/>
        <v>209578.23928571431</v>
      </c>
      <c r="H16" s="43">
        <f t="shared" si="4"/>
        <v>194837.97500000003</v>
      </c>
      <c r="I16" s="43">
        <f t="shared" si="5"/>
        <v>171802.72857142854</v>
      </c>
    </row>
    <row r="17" spans="3:9" ht="17">
      <c r="C17" s="42">
        <v>13</v>
      </c>
      <c r="D17" s="43">
        <f t="shared" si="0"/>
        <v>514546.60714285716</v>
      </c>
      <c r="E17" s="43">
        <f t="shared" si="1"/>
        <v>390930.96428571432</v>
      </c>
      <c r="F17" s="43">
        <f t="shared" si="2"/>
        <v>203777.94285714283</v>
      </c>
      <c r="G17" s="43">
        <f t="shared" si="3"/>
        <v>195766.49285714288</v>
      </c>
      <c r="H17" s="43">
        <f t="shared" si="4"/>
        <v>181997.65000000002</v>
      </c>
      <c r="I17" s="43">
        <f t="shared" si="5"/>
        <v>160480.48571428569</v>
      </c>
    </row>
    <row r="18" spans="3:9" ht="17">
      <c r="C18" s="42">
        <v>14</v>
      </c>
      <c r="D18" s="43">
        <f>+D19+$C$20</f>
        <v>475565.80357142858</v>
      </c>
      <c r="E18" s="43">
        <f>+E19+$D$20</f>
        <v>361314.98214285716</v>
      </c>
      <c r="F18" s="43">
        <f>+F19+$E$20</f>
        <v>189400.97142857141</v>
      </c>
      <c r="G18" s="43">
        <f>+G19+$F$20</f>
        <v>181954.74642857144</v>
      </c>
      <c r="H18" s="43">
        <f>+H19+$G$20</f>
        <v>169157.32500000001</v>
      </c>
      <c r="I18" s="43">
        <f>+I19+$H$20</f>
        <v>149158.24285714285</v>
      </c>
    </row>
    <row r="19" spans="3:9" ht="17">
      <c r="C19" s="42">
        <v>15</v>
      </c>
      <c r="D19" s="43">
        <f>'Calculos Bases'!AR4</f>
        <v>436585</v>
      </c>
      <c r="E19" s="43">
        <f>'Calculos Bases'!AR5</f>
        <v>331699</v>
      </c>
      <c r="F19" s="43">
        <f>'Calculos Bases'!AR6</f>
        <v>175024</v>
      </c>
      <c r="G19" s="43">
        <f>'Calculos Bases'!AR7</f>
        <v>168143</v>
      </c>
      <c r="H19" s="43">
        <f>'Calculos Bases'!AR8</f>
        <v>156317</v>
      </c>
      <c r="I19" s="43">
        <f>'Calculos Bases'!AR9</f>
        <v>137836</v>
      </c>
    </row>
    <row r="20" spans="3:9">
      <c r="C20" s="50">
        <f t="shared" ref="C20:H20" si="6">(D5-D19)/14</f>
        <v>38980.803571428572</v>
      </c>
      <c r="D20" s="50">
        <f t="shared" si="6"/>
        <v>29615.982142857141</v>
      </c>
      <c r="E20" s="50">
        <f t="shared" si="6"/>
        <v>14376.971428571427</v>
      </c>
      <c r="F20" s="50">
        <f t="shared" si="6"/>
        <v>13811.746428571425</v>
      </c>
      <c r="G20" s="50">
        <f t="shared" si="6"/>
        <v>12840.324999999999</v>
      </c>
      <c r="H20" s="50">
        <f t="shared" si="6"/>
        <v>11322.242857142859</v>
      </c>
      <c r="I20" s="4"/>
    </row>
  </sheetData>
  <sheetProtection sheet="1" objects="1" scenarios="1"/>
  <mergeCells count="2">
    <mergeCell ref="E2:G2"/>
    <mergeCell ref="C3:I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28"/>
  <sheetViews>
    <sheetView showGridLines="0" showRowColHeaders="0" workbookViewId="0">
      <selection activeCell="D19" sqref="D19"/>
    </sheetView>
  </sheetViews>
  <sheetFormatPr baseColWidth="10" defaultRowHeight="13"/>
  <sheetData>
    <row r="1" spans="3:9">
      <c r="E1" s="51" t="s">
        <v>68</v>
      </c>
    </row>
    <row r="2" spans="3:9" ht="14" thickBot="1">
      <c r="E2" s="90" t="s">
        <v>70</v>
      </c>
      <c r="F2" s="90"/>
      <c r="G2" s="90"/>
    </row>
    <row r="3" spans="3:9" ht="18" thickTop="1" thickBot="1">
      <c r="C3" s="91" t="s">
        <v>69</v>
      </c>
      <c r="D3" s="92"/>
      <c r="E3" s="92"/>
      <c r="F3" s="92"/>
      <c r="G3" s="92"/>
      <c r="H3" s="92"/>
      <c r="I3" s="93"/>
    </row>
    <row r="4" spans="3:9" ht="22" thickTop="1">
      <c r="C4" s="2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9" t="s">
        <v>20</v>
      </c>
    </row>
    <row r="5" spans="3:9" ht="17">
      <c r="C5" s="42">
        <v>1</v>
      </c>
      <c r="D5" s="43">
        <f>(+D19*125%)+D19</f>
        <v>926714.25</v>
      </c>
      <c r="E5" s="43">
        <f>(+E19*125%)+E19</f>
        <v>704079</v>
      </c>
      <c r="F5" s="43">
        <f>(+F19*115%)+F19</f>
        <v>355001.55</v>
      </c>
      <c r="G5" s="43">
        <f>(+G19*115%)+G19</f>
        <v>341043.75</v>
      </c>
      <c r="H5" s="43">
        <f>(+H19*115%)+H19</f>
        <v>317058.34999999998</v>
      </c>
      <c r="I5" s="43">
        <f>(+I19*115%)+I19</f>
        <v>279573.09999999998</v>
      </c>
    </row>
    <row r="6" spans="3:9" ht="17">
      <c r="C6" s="42">
        <v>2</v>
      </c>
      <c r="D6" s="43">
        <f t="shared" ref="D6:D17" si="0">+D7+$C$20</f>
        <v>889939.875</v>
      </c>
      <c r="E6" s="43">
        <f t="shared" ref="E6:E17" si="1">+E7+$D$20</f>
        <v>676139.35714285693</v>
      </c>
      <c r="F6" s="43">
        <f t="shared" ref="F6:F17" si="2">+F7+$E$20</f>
        <v>341438.3678571427</v>
      </c>
      <c r="G6" s="43">
        <f t="shared" ref="G6:G17" si="3">+G7+$F$20</f>
        <v>328013.83928571438</v>
      </c>
      <c r="H6" s="43">
        <f t="shared" ref="H6:H17" si="4">+H7+$G$20</f>
        <v>304944.82500000001</v>
      </c>
      <c r="I6" s="43">
        <f t="shared" ref="I6:I17" si="5">+I7+$H$20</f>
        <v>268891.73571428569</v>
      </c>
    </row>
    <row r="7" spans="3:9" ht="17">
      <c r="C7" s="42">
        <v>3</v>
      </c>
      <c r="D7" s="43">
        <f t="shared" si="0"/>
        <v>853165.5</v>
      </c>
      <c r="E7" s="43">
        <f t="shared" si="1"/>
        <v>648199.71428571409</v>
      </c>
      <c r="F7" s="43">
        <f t="shared" si="2"/>
        <v>327875.18571428559</v>
      </c>
      <c r="G7" s="43">
        <f t="shared" si="3"/>
        <v>314983.92857142864</v>
      </c>
      <c r="H7" s="43">
        <f t="shared" si="4"/>
        <v>292831.3</v>
      </c>
      <c r="I7" s="43">
        <f t="shared" si="5"/>
        <v>258210.37142857141</v>
      </c>
    </row>
    <row r="8" spans="3:9" ht="17">
      <c r="C8" s="42">
        <v>4</v>
      </c>
      <c r="D8" s="43">
        <f t="shared" si="0"/>
        <v>816391.125</v>
      </c>
      <c r="E8" s="43">
        <f t="shared" si="1"/>
        <v>620260.07142857125</v>
      </c>
      <c r="F8" s="43">
        <f t="shared" si="2"/>
        <v>314312.00357142847</v>
      </c>
      <c r="G8" s="43">
        <f t="shared" si="3"/>
        <v>301954.0178571429</v>
      </c>
      <c r="H8" s="43">
        <f t="shared" si="4"/>
        <v>280717.77499999997</v>
      </c>
      <c r="I8" s="43">
        <f t="shared" si="5"/>
        <v>247529.00714285712</v>
      </c>
    </row>
    <row r="9" spans="3:9" ht="17">
      <c r="C9" s="42">
        <v>5</v>
      </c>
      <c r="D9" s="43">
        <f t="shared" si="0"/>
        <v>779616.75</v>
      </c>
      <c r="E9" s="43">
        <f t="shared" si="1"/>
        <v>592320.42857142841</v>
      </c>
      <c r="F9" s="43">
        <f t="shared" si="2"/>
        <v>300748.82142857136</v>
      </c>
      <c r="G9" s="43">
        <f t="shared" si="3"/>
        <v>288924.10714285716</v>
      </c>
      <c r="H9" s="43">
        <f t="shared" si="4"/>
        <v>268604.24999999994</v>
      </c>
      <c r="I9" s="43">
        <f t="shared" si="5"/>
        <v>236847.64285714284</v>
      </c>
    </row>
    <row r="10" spans="3:9" ht="17">
      <c r="C10" s="42">
        <v>6</v>
      </c>
      <c r="D10" s="43">
        <f t="shared" si="0"/>
        <v>742842.375</v>
      </c>
      <c r="E10" s="43">
        <f t="shared" si="1"/>
        <v>564380.78571428556</v>
      </c>
      <c r="F10" s="43">
        <f t="shared" si="2"/>
        <v>287185.63928571425</v>
      </c>
      <c r="G10" s="43">
        <f t="shared" si="3"/>
        <v>275894.19642857142</v>
      </c>
      <c r="H10" s="43">
        <f t="shared" si="4"/>
        <v>256490.72499999995</v>
      </c>
      <c r="I10" s="43">
        <f t="shared" si="5"/>
        <v>226166.27857142856</v>
      </c>
    </row>
    <row r="11" spans="3:9" ht="17">
      <c r="C11" s="42">
        <v>7</v>
      </c>
      <c r="D11" s="43">
        <f t="shared" si="0"/>
        <v>706068</v>
      </c>
      <c r="E11" s="43">
        <f t="shared" si="1"/>
        <v>536441.14285714272</v>
      </c>
      <c r="F11" s="43">
        <f t="shared" si="2"/>
        <v>273622.45714285714</v>
      </c>
      <c r="G11" s="43">
        <f t="shared" si="3"/>
        <v>262864.28571428568</v>
      </c>
      <c r="H11" s="43">
        <f t="shared" si="4"/>
        <v>244377.19999999995</v>
      </c>
      <c r="I11" s="43">
        <f t="shared" si="5"/>
        <v>215484.91428571427</v>
      </c>
    </row>
    <row r="12" spans="3:9" ht="17">
      <c r="C12" s="42">
        <v>8</v>
      </c>
      <c r="D12" s="43">
        <f t="shared" si="0"/>
        <v>669293.625</v>
      </c>
      <c r="E12" s="43">
        <f t="shared" si="1"/>
        <v>508501.49999999988</v>
      </c>
      <c r="F12" s="43">
        <f t="shared" si="2"/>
        <v>260059.27499999999</v>
      </c>
      <c r="G12" s="43">
        <f t="shared" si="3"/>
        <v>249834.37499999997</v>
      </c>
      <c r="H12" s="43">
        <f t="shared" si="4"/>
        <v>232263.67499999996</v>
      </c>
      <c r="I12" s="43">
        <f t="shared" si="5"/>
        <v>204803.55</v>
      </c>
    </row>
    <row r="13" spans="3:9" ht="17">
      <c r="C13" s="42">
        <v>9</v>
      </c>
      <c r="D13" s="43">
        <f t="shared" si="0"/>
        <v>632519.25</v>
      </c>
      <c r="E13" s="43">
        <f t="shared" si="1"/>
        <v>480561.85714285704</v>
      </c>
      <c r="F13" s="43">
        <f t="shared" si="2"/>
        <v>246496.09285714285</v>
      </c>
      <c r="G13" s="43">
        <f t="shared" si="3"/>
        <v>236804.46428571426</v>
      </c>
      <c r="H13" s="43">
        <f t="shared" si="4"/>
        <v>220150.14999999997</v>
      </c>
      <c r="I13" s="43">
        <f t="shared" si="5"/>
        <v>194122.1857142857</v>
      </c>
    </row>
    <row r="14" spans="3:9" ht="17">
      <c r="C14" s="42">
        <v>10</v>
      </c>
      <c r="D14" s="43">
        <f t="shared" si="0"/>
        <v>595744.875</v>
      </c>
      <c r="E14" s="43">
        <f t="shared" si="1"/>
        <v>452622.2142857142</v>
      </c>
      <c r="F14" s="43">
        <f t="shared" si="2"/>
        <v>232932.91071428571</v>
      </c>
      <c r="G14" s="43">
        <f t="shared" si="3"/>
        <v>223774.55357142855</v>
      </c>
      <c r="H14" s="43">
        <f t="shared" si="4"/>
        <v>208036.62499999997</v>
      </c>
      <c r="I14" s="43">
        <f t="shared" si="5"/>
        <v>183440.82142857142</v>
      </c>
    </row>
    <row r="15" spans="3:9" ht="17">
      <c r="C15" s="42">
        <v>11</v>
      </c>
      <c r="D15" s="43">
        <f t="shared" si="0"/>
        <v>558970.5</v>
      </c>
      <c r="E15" s="43">
        <f t="shared" si="1"/>
        <v>424682.57142857136</v>
      </c>
      <c r="F15" s="43">
        <f t="shared" si="2"/>
        <v>219369.72857142857</v>
      </c>
      <c r="G15" s="43">
        <f t="shared" si="3"/>
        <v>210744.64285714284</v>
      </c>
      <c r="H15" s="43">
        <f t="shared" si="4"/>
        <v>195923.09999999998</v>
      </c>
      <c r="I15" s="43">
        <f t="shared" si="5"/>
        <v>172759.45714285714</v>
      </c>
    </row>
    <row r="16" spans="3:9" ht="17">
      <c r="C16" s="42">
        <v>12</v>
      </c>
      <c r="D16" s="43">
        <f t="shared" si="0"/>
        <v>522196.125</v>
      </c>
      <c r="E16" s="43">
        <f t="shared" si="1"/>
        <v>396742.92857142852</v>
      </c>
      <c r="F16" s="43">
        <f t="shared" si="2"/>
        <v>205806.54642857143</v>
      </c>
      <c r="G16" s="43">
        <f t="shared" si="3"/>
        <v>197714.73214285713</v>
      </c>
      <c r="H16" s="43">
        <f t="shared" si="4"/>
        <v>183809.57499999998</v>
      </c>
      <c r="I16" s="43">
        <f t="shared" si="5"/>
        <v>162078.09285714285</v>
      </c>
    </row>
    <row r="17" spans="2:9" ht="17">
      <c r="C17" s="42">
        <v>13</v>
      </c>
      <c r="D17" s="43">
        <f t="shared" si="0"/>
        <v>485421.75</v>
      </c>
      <c r="E17" s="43">
        <f t="shared" si="1"/>
        <v>368803.28571428568</v>
      </c>
      <c r="F17" s="43">
        <f t="shared" si="2"/>
        <v>192243.36428571428</v>
      </c>
      <c r="G17" s="43">
        <f t="shared" si="3"/>
        <v>184684.82142857142</v>
      </c>
      <c r="H17" s="43">
        <f t="shared" si="4"/>
        <v>171696.05</v>
      </c>
      <c r="I17" s="43">
        <f t="shared" si="5"/>
        <v>151396.72857142857</v>
      </c>
    </row>
    <row r="18" spans="2:9" ht="17">
      <c r="C18" s="42">
        <v>14</v>
      </c>
      <c r="D18" s="43">
        <f>+D19+$C$20</f>
        <v>448647.375</v>
      </c>
      <c r="E18" s="43">
        <f>+E19+$D$20</f>
        <v>340863.64285714284</v>
      </c>
      <c r="F18" s="43">
        <f>+F19+$E$20</f>
        <v>178680.18214285714</v>
      </c>
      <c r="G18" s="43">
        <f>+G19+$F$20</f>
        <v>171654.91071428571</v>
      </c>
      <c r="H18" s="43">
        <f>+H19+$G$20</f>
        <v>159582.52499999999</v>
      </c>
      <c r="I18" s="43">
        <f>+I19+$H$20</f>
        <v>140715.36428571428</v>
      </c>
    </row>
    <row r="19" spans="2:9" ht="17">
      <c r="C19" s="42">
        <v>15</v>
      </c>
      <c r="D19" s="43">
        <f>'Calculos Bases'!AQ4</f>
        <v>411873</v>
      </c>
      <c r="E19" s="43">
        <f>'Calculos Bases'!AQ5</f>
        <v>312924</v>
      </c>
      <c r="F19" s="43">
        <f>'Calculos Bases'!AQ6</f>
        <v>165117</v>
      </c>
      <c r="G19" s="43">
        <f>'Calculos Bases'!AQ7</f>
        <v>158625</v>
      </c>
      <c r="H19" s="43">
        <f>'Calculos Bases'!AQ8</f>
        <v>147469</v>
      </c>
      <c r="I19" s="43">
        <f>'Calculos Bases'!AQ9</f>
        <v>130034</v>
      </c>
    </row>
    <row r="20" spans="2:9">
      <c r="B20" s="4"/>
      <c r="C20" s="50">
        <f t="shared" ref="C20:H20" si="6">(D5-D19)/14</f>
        <v>36774.375</v>
      </c>
      <c r="D20" s="50">
        <f t="shared" si="6"/>
        <v>27939.642857142859</v>
      </c>
      <c r="E20" s="50">
        <f t="shared" si="6"/>
        <v>13563.182142857142</v>
      </c>
      <c r="F20" s="50">
        <f t="shared" si="6"/>
        <v>13029.910714285714</v>
      </c>
      <c r="G20" s="50">
        <f t="shared" si="6"/>
        <v>12113.524999999998</v>
      </c>
      <c r="H20" s="50">
        <f t="shared" si="6"/>
        <v>10681.364285714284</v>
      </c>
      <c r="I20" s="4"/>
    </row>
    <row r="26" spans="2:9">
      <c r="C26" s="52"/>
      <c r="D26" s="52"/>
      <c r="E26" s="52"/>
      <c r="F26" s="52"/>
      <c r="G26" s="52"/>
      <c r="H26" s="52"/>
      <c r="I26" s="52"/>
    </row>
    <row r="27" spans="2:9">
      <c r="C27" s="52"/>
      <c r="D27" s="52"/>
      <c r="E27" s="52"/>
      <c r="F27" s="52"/>
      <c r="G27" s="52"/>
      <c r="H27" s="52"/>
      <c r="I27" s="52"/>
    </row>
    <row r="28" spans="2:9">
      <c r="C28" s="52"/>
      <c r="D28" s="52"/>
      <c r="E28" s="52"/>
      <c r="F28" s="52"/>
      <c r="G28" s="52"/>
      <c r="H28" s="52"/>
      <c r="I28" s="52"/>
    </row>
  </sheetData>
  <sheetProtection sheet="1" objects="1" scenarios="1"/>
  <mergeCells count="2">
    <mergeCell ref="C3:I3"/>
    <mergeCell ref="E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7"/>
  <sheetViews>
    <sheetView showGridLines="0" showRowColHeaders="0" workbookViewId="0">
      <selection activeCell="H7" sqref="H7"/>
    </sheetView>
  </sheetViews>
  <sheetFormatPr baseColWidth="10" defaultRowHeight="13"/>
  <sheetData>
    <row r="1" spans="3:9">
      <c r="E1" s="51" t="s">
        <v>64</v>
      </c>
    </row>
    <row r="2" spans="3:9" ht="14" thickBot="1"/>
    <row r="3" spans="3:9" ht="18" thickTop="1" thickBot="1">
      <c r="C3" s="91" t="s">
        <v>65</v>
      </c>
      <c r="D3" s="92"/>
      <c r="E3" s="92"/>
      <c r="F3" s="92"/>
      <c r="G3" s="92"/>
      <c r="H3" s="92"/>
      <c r="I3" s="93"/>
    </row>
    <row r="4" spans="3:9" ht="22" thickTop="1">
      <c r="C4" s="2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9" t="s">
        <v>20</v>
      </c>
    </row>
    <row r="5" spans="3:9" ht="17">
      <c r="C5" s="42">
        <v>1</v>
      </c>
      <c r="D5" s="43">
        <f>(+D19*125%)+D19</f>
        <v>882585</v>
      </c>
      <c r="E5" s="43">
        <f>(+E19*125%)+E19</f>
        <v>670551.75</v>
      </c>
      <c r="F5" s="43">
        <f>(+F19*115%)+F19</f>
        <v>338096.1</v>
      </c>
      <c r="G5" s="43">
        <f>(+G19*115%)+G19</f>
        <v>324802.65000000002</v>
      </c>
      <c r="H5" s="43">
        <f>(+H19*115%)+H19</f>
        <v>301961.05</v>
      </c>
      <c r="I5" s="43">
        <f>(+I19*115%)+I19</f>
        <v>266260.3</v>
      </c>
    </row>
    <row r="6" spans="3:9" ht="17">
      <c r="C6" s="42">
        <v>2</v>
      </c>
      <c r="D6" s="43">
        <f t="shared" ref="D6:D17" si="0">+D7+$C$20</f>
        <v>847561.78571428591</v>
      </c>
      <c r="E6" s="43">
        <f t="shared" ref="E6:E17" si="1">+E7+$D$20</f>
        <v>643942.55357142875</v>
      </c>
      <c r="F6" s="43">
        <f t="shared" ref="F6:F17" si="2">+F7+$E$20</f>
        <v>325178.80714285723</v>
      </c>
      <c r="G6" s="43">
        <f t="shared" ref="G6:G17" si="3">+G7+$F$20</f>
        <v>312393.24642857147</v>
      </c>
      <c r="H6" s="43">
        <f t="shared" ref="H6:H17" si="4">+H7+$G$20</f>
        <v>290424.33214285708</v>
      </c>
      <c r="I6" s="43">
        <f t="shared" ref="I6:I17" si="5">+I7+$H$20</f>
        <v>256087.56428571438</v>
      </c>
    </row>
    <row r="7" spans="3:9" ht="17">
      <c r="C7" s="42">
        <v>3</v>
      </c>
      <c r="D7" s="43">
        <f t="shared" si="0"/>
        <v>812538.57142857159</v>
      </c>
      <c r="E7" s="43">
        <f t="shared" si="1"/>
        <v>617333.35714285728</v>
      </c>
      <c r="F7" s="43">
        <f t="shared" si="2"/>
        <v>312261.51428571437</v>
      </c>
      <c r="G7" s="43">
        <f t="shared" si="3"/>
        <v>299983.84285714291</v>
      </c>
      <c r="H7" s="43">
        <f t="shared" si="4"/>
        <v>278887.61428571423</v>
      </c>
      <c r="I7" s="43">
        <f t="shared" si="5"/>
        <v>245914.82857142866</v>
      </c>
    </row>
    <row r="8" spans="3:9" ht="17">
      <c r="C8" s="42">
        <v>4</v>
      </c>
      <c r="D8" s="43">
        <f t="shared" si="0"/>
        <v>777515.35714285728</v>
      </c>
      <c r="E8" s="43">
        <f t="shared" si="1"/>
        <v>590724.1607142858</v>
      </c>
      <c r="F8" s="43">
        <f t="shared" si="2"/>
        <v>299344.2214285715</v>
      </c>
      <c r="G8" s="43">
        <f t="shared" si="3"/>
        <v>287574.43928571435</v>
      </c>
      <c r="H8" s="43">
        <f t="shared" si="4"/>
        <v>267350.89642857137</v>
      </c>
      <c r="I8" s="43">
        <f t="shared" si="5"/>
        <v>235742.09285714294</v>
      </c>
    </row>
    <row r="9" spans="3:9" ht="17">
      <c r="C9" s="42">
        <v>5</v>
      </c>
      <c r="D9" s="43">
        <f t="shared" si="0"/>
        <v>742492.14285714296</v>
      </c>
      <c r="E9" s="43">
        <f t="shared" si="1"/>
        <v>564114.96428571432</v>
      </c>
      <c r="F9" s="43">
        <f t="shared" si="2"/>
        <v>286426.92857142864</v>
      </c>
      <c r="G9" s="43">
        <f t="shared" si="3"/>
        <v>275165.0357142858</v>
      </c>
      <c r="H9" s="43">
        <f t="shared" si="4"/>
        <v>255814.17857142852</v>
      </c>
      <c r="I9" s="43">
        <f t="shared" si="5"/>
        <v>225569.35714285722</v>
      </c>
    </row>
    <row r="10" spans="3:9" ht="17">
      <c r="C10" s="42">
        <v>6</v>
      </c>
      <c r="D10" s="43">
        <f t="shared" si="0"/>
        <v>707468.92857142864</v>
      </c>
      <c r="E10" s="43">
        <f t="shared" si="1"/>
        <v>537505.76785714284</v>
      </c>
      <c r="F10" s="43">
        <f t="shared" si="2"/>
        <v>273509.63571428577</v>
      </c>
      <c r="G10" s="43">
        <f t="shared" si="3"/>
        <v>262755.63214285724</v>
      </c>
      <c r="H10" s="43">
        <f t="shared" si="4"/>
        <v>244277.46071428567</v>
      </c>
      <c r="I10" s="43">
        <f t="shared" si="5"/>
        <v>215396.6214285715</v>
      </c>
    </row>
    <row r="11" spans="3:9" ht="17">
      <c r="C11" s="42">
        <v>7</v>
      </c>
      <c r="D11" s="43">
        <f t="shared" si="0"/>
        <v>672445.71428571432</v>
      </c>
      <c r="E11" s="43">
        <f t="shared" si="1"/>
        <v>510896.57142857136</v>
      </c>
      <c r="F11" s="43">
        <f t="shared" si="2"/>
        <v>260592.34285714291</v>
      </c>
      <c r="G11" s="43">
        <f t="shared" si="3"/>
        <v>250346.22857142868</v>
      </c>
      <c r="H11" s="43">
        <f t="shared" si="4"/>
        <v>232740.74285714282</v>
      </c>
      <c r="I11" s="43">
        <f t="shared" si="5"/>
        <v>205223.88571428577</v>
      </c>
    </row>
    <row r="12" spans="3:9" ht="17">
      <c r="C12" s="42">
        <v>8</v>
      </c>
      <c r="D12" s="43">
        <f t="shared" si="0"/>
        <v>637422.5</v>
      </c>
      <c r="E12" s="43">
        <f t="shared" si="1"/>
        <v>484287.37499999994</v>
      </c>
      <c r="F12" s="43">
        <f t="shared" si="2"/>
        <v>247675.05000000005</v>
      </c>
      <c r="G12" s="43">
        <f t="shared" si="3"/>
        <v>237936.8250000001</v>
      </c>
      <c r="H12" s="43">
        <f t="shared" si="4"/>
        <v>221204.02499999997</v>
      </c>
      <c r="I12" s="43">
        <f t="shared" si="5"/>
        <v>195051.15000000005</v>
      </c>
    </row>
    <row r="13" spans="3:9" ht="17">
      <c r="C13" s="42">
        <v>9</v>
      </c>
      <c r="D13" s="43">
        <f t="shared" si="0"/>
        <v>602399.28571428568</v>
      </c>
      <c r="E13" s="43">
        <f t="shared" si="1"/>
        <v>457678.17857142852</v>
      </c>
      <c r="F13" s="43">
        <f t="shared" si="2"/>
        <v>234757.75714285718</v>
      </c>
      <c r="G13" s="43">
        <f t="shared" si="3"/>
        <v>225527.42142857151</v>
      </c>
      <c r="H13" s="43">
        <f t="shared" si="4"/>
        <v>209667.30714285711</v>
      </c>
      <c r="I13" s="43">
        <f t="shared" si="5"/>
        <v>184878.41428571433</v>
      </c>
    </row>
    <row r="14" spans="3:9" ht="17">
      <c r="C14" s="42">
        <v>10</v>
      </c>
      <c r="D14" s="43">
        <f t="shared" si="0"/>
        <v>567376.07142857136</v>
      </c>
      <c r="E14" s="43">
        <f t="shared" si="1"/>
        <v>431068.9821428571</v>
      </c>
      <c r="F14" s="43">
        <f t="shared" si="2"/>
        <v>221840.46428571432</v>
      </c>
      <c r="G14" s="43">
        <f t="shared" si="3"/>
        <v>213118.01785714293</v>
      </c>
      <c r="H14" s="43">
        <f t="shared" si="4"/>
        <v>198130.58928571426</v>
      </c>
      <c r="I14" s="43">
        <f t="shared" si="5"/>
        <v>174705.67857142861</v>
      </c>
    </row>
    <row r="15" spans="3:9" ht="17">
      <c r="C15" s="42">
        <v>11</v>
      </c>
      <c r="D15" s="43">
        <f t="shared" si="0"/>
        <v>532352.85714285704</v>
      </c>
      <c r="E15" s="43">
        <f t="shared" si="1"/>
        <v>404459.78571428568</v>
      </c>
      <c r="F15" s="43">
        <f t="shared" si="2"/>
        <v>208923.17142857146</v>
      </c>
      <c r="G15" s="43">
        <f t="shared" si="3"/>
        <v>200708.61428571434</v>
      </c>
      <c r="H15" s="43">
        <f t="shared" si="4"/>
        <v>186593.87142857141</v>
      </c>
      <c r="I15" s="43">
        <f t="shared" si="5"/>
        <v>164532.94285714289</v>
      </c>
    </row>
    <row r="16" spans="3:9" ht="17">
      <c r="C16" s="42">
        <v>12</v>
      </c>
      <c r="D16" s="43">
        <f t="shared" si="0"/>
        <v>497329.64285714278</v>
      </c>
      <c r="E16" s="43">
        <f t="shared" si="1"/>
        <v>377850.58928571426</v>
      </c>
      <c r="F16" s="43">
        <f t="shared" si="2"/>
        <v>196005.87857142859</v>
      </c>
      <c r="G16" s="43">
        <f t="shared" si="3"/>
        <v>188299.21071428576</v>
      </c>
      <c r="H16" s="43">
        <f t="shared" si="4"/>
        <v>175057.15357142856</v>
      </c>
      <c r="I16" s="43">
        <f t="shared" si="5"/>
        <v>154360.20714285717</v>
      </c>
    </row>
    <row r="17" spans="2:9" ht="17">
      <c r="C17" s="42">
        <v>13</v>
      </c>
      <c r="D17" s="43">
        <f t="shared" si="0"/>
        <v>462306.42857142852</v>
      </c>
      <c r="E17" s="43">
        <f t="shared" si="1"/>
        <v>351241.39285714284</v>
      </c>
      <c r="F17" s="43">
        <f t="shared" si="2"/>
        <v>183088.58571428573</v>
      </c>
      <c r="G17" s="43">
        <f t="shared" si="3"/>
        <v>175889.80714285717</v>
      </c>
      <c r="H17" s="43">
        <f t="shared" si="4"/>
        <v>163520.4357142857</v>
      </c>
      <c r="I17" s="43">
        <f t="shared" si="5"/>
        <v>144187.47142857144</v>
      </c>
    </row>
    <row r="18" spans="2:9" ht="17">
      <c r="C18" s="42">
        <v>14</v>
      </c>
      <c r="D18" s="43">
        <f>+D19+$C$20</f>
        <v>427283.21428571426</v>
      </c>
      <c r="E18" s="43">
        <f>+E19+$D$20</f>
        <v>324632.19642857142</v>
      </c>
      <c r="F18" s="43">
        <f>+F19+$E$20</f>
        <v>170171.29285714286</v>
      </c>
      <c r="G18" s="43">
        <f>+G19+$F$20</f>
        <v>163480.40357142859</v>
      </c>
      <c r="H18" s="43">
        <f>+H19+$G$20</f>
        <v>151983.71785714285</v>
      </c>
      <c r="I18" s="43">
        <f>+I19+$H$20</f>
        <v>134014.73571428572</v>
      </c>
    </row>
    <row r="19" spans="2:9" ht="17">
      <c r="C19" s="42">
        <v>15</v>
      </c>
      <c r="D19" s="43">
        <f>'Calculos Bases'!AO4</f>
        <v>392260</v>
      </c>
      <c r="E19" s="43">
        <f>'Calculos Bases'!AO5</f>
        <v>298023</v>
      </c>
      <c r="F19" s="43">
        <f>'Calculos Bases'!AO6</f>
        <v>157254</v>
      </c>
      <c r="G19" s="43">
        <f>'Calculos Bases'!AO7</f>
        <v>151071</v>
      </c>
      <c r="H19" s="43">
        <f>'Calculos Bases'!AO8</f>
        <v>140447</v>
      </c>
      <c r="I19" s="43">
        <f>'Calculos Bases'!AO9</f>
        <v>123842</v>
      </c>
    </row>
    <row r="20" spans="2:9">
      <c r="B20" s="4"/>
      <c r="C20" s="50">
        <f t="shared" ref="C20:H20" si="6">(D5-D19)/14</f>
        <v>35023.214285714283</v>
      </c>
      <c r="D20" s="50">
        <f t="shared" si="6"/>
        <v>26609.196428571428</v>
      </c>
      <c r="E20" s="50">
        <f t="shared" si="6"/>
        <v>12917.292857142855</v>
      </c>
      <c r="F20" s="50">
        <f t="shared" si="6"/>
        <v>12409.403571428573</v>
      </c>
      <c r="G20" s="50">
        <f t="shared" si="6"/>
        <v>11536.717857142856</v>
      </c>
      <c r="H20" s="50">
        <f t="shared" si="6"/>
        <v>10172.735714285713</v>
      </c>
      <c r="I20" s="4"/>
    </row>
    <row r="26" spans="2:9">
      <c r="C26" s="52"/>
      <c r="D26" s="52"/>
      <c r="E26" s="52"/>
      <c r="F26" s="52"/>
      <c r="G26" s="52"/>
      <c r="H26" s="52"/>
      <c r="I26" s="52"/>
    </row>
    <row r="27" spans="2:9">
      <c r="C27" s="52"/>
      <c r="D27" s="52"/>
      <c r="E27" s="52"/>
      <c r="F27" s="52"/>
      <c r="G27" s="52"/>
      <c r="H27" s="52"/>
      <c r="I27" s="52"/>
    </row>
    <row r="28" spans="2:9">
      <c r="C28" s="52"/>
      <c r="D28" s="52"/>
      <c r="E28" s="52"/>
      <c r="F28" s="52"/>
      <c r="G28" s="52"/>
      <c r="H28" s="52"/>
      <c r="I28" s="52"/>
    </row>
    <row r="29" spans="2:9">
      <c r="C29" s="52"/>
      <c r="D29" s="52"/>
      <c r="E29" s="52"/>
      <c r="F29" s="52"/>
      <c r="G29" s="52"/>
      <c r="H29" s="52"/>
      <c r="I29" s="52"/>
    </row>
    <row r="30" spans="2:9">
      <c r="C30" s="52"/>
      <c r="D30" s="52"/>
      <c r="E30" s="52"/>
      <c r="F30" s="52"/>
      <c r="G30" s="52"/>
      <c r="H30" s="52"/>
      <c r="I30" s="52"/>
    </row>
    <row r="31" spans="2:9">
      <c r="C31" s="52"/>
      <c r="D31" s="52"/>
      <c r="E31" s="52"/>
      <c r="F31" s="52"/>
      <c r="G31" s="52"/>
      <c r="H31" s="52"/>
      <c r="I31" s="52"/>
    </row>
    <row r="32" spans="2:9">
      <c r="C32" s="52"/>
      <c r="D32" s="52"/>
      <c r="E32" s="52"/>
      <c r="F32" s="52"/>
      <c r="G32" s="52"/>
      <c r="H32" s="52"/>
      <c r="I32" s="52"/>
    </row>
    <row r="33" spans="3:9">
      <c r="C33" s="52"/>
      <c r="D33" s="52"/>
      <c r="E33" s="52"/>
      <c r="F33" s="52"/>
      <c r="G33" s="52"/>
      <c r="H33" s="52"/>
      <c r="I33" s="52"/>
    </row>
    <row r="34" spans="3:9">
      <c r="C34" s="52"/>
      <c r="D34" s="52"/>
      <c r="E34" s="52"/>
      <c r="F34" s="52"/>
      <c r="G34" s="52"/>
      <c r="H34" s="52"/>
      <c r="I34" s="52"/>
    </row>
    <row r="35" spans="3:9">
      <c r="C35" s="52"/>
      <c r="D35" s="52"/>
      <c r="E35" s="52"/>
      <c r="F35" s="52"/>
      <c r="G35" s="52"/>
      <c r="H35" s="52"/>
      <c r="I35" s="52"/>
    </row>
    <row r="36" spans="3:9">
      <c r="C36" s="52"/>
      <c r="D36" s="52"/>
      <c r="E36" s="52"/>
      <c r="F36" s="52"/>
      <c r="G36" s="52"/>
      <c r="H36" s="52"/>
      <c r="I36" s="52"/>
    </row>
    <row r="37" spans="3:9">
      <c r="C37" s="52"/>
      <c r="D37" s="52"/>
      <c r="E37" s="52"/>
      <c r="F37" s="52"/>
      <c r="G37" s="52"/>
      <c r="H37" s="52"/>
      <c r="I37" s="52"/>
    </row>
  </sheetData>
  <sheetProtection sheet="1" objects="1" scenarios="1"/>
  <mergeCells count="1">
    <mergeCell ref="C3:I3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20"/>
  <sheetViews>
    <sheetView showGridLines="0" showRowColHeaders="0" workbookViewId="0">
      <selection activeCell="D19" sqref="D19"/>
    </sheetView>
  </sheetViews>
  <sheetFormatPr baseColWidth="10" defaultRowHeight="13"/>
  <sheetData>
    <row r="1" spans="3:9">
      <c r="E1" s="51" t="s">
        <v>60</v>
      </c>
    </row>
    <row r="2" spans="3:9" ht="14" thickBot="1"/>
    <row r="3" spans="3:9" ht="18" thickTop="1" thickBot="1">
      <c r="C3" s="91" t="s">
        <v>61</v>
      </c>
      <c r="D3" s="92"/>
      <c r="E3" s="92"/>
      <c r="F3" s="92"/>
      <c r="G3" s="92"/>
      <c r="H3" s="92"/>
      <c r="I3" s="93"/>
    </row>
    <row r="4" spans="3:9" ht="22" thickTop="1">
      <c r="C4" s="2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9" t="s">
        <v>20</v>
      </c>
    </row>
    <row r="5" spans="3:9" ht="17">
      <c r="C5" s="42">
        <v>1</v>
      </c>
      <c r="D5" s="43">
        <f>(+D19*125%)+D19</f>
        <v>840557.25</v>
      </c>
      <c r="E5" s="43">
        <f>(+E19*125%)+E19</f>
        <v>638619.75</v>
      </c>
      <c r="F5" s="43">
        <f>(+F19*115%)+F19</f>
        <v>321996.90000000002</v>
      </c>
      <c r="G5" s="43">
        <f>(+G19*115%)+G19</f>
        <v>309335.55</v>
      </c>
      <c r="H5" s="43">
        <f>(+H19*115%)+H19</f>
        <v>287581.84999999998</v>
      </c>
      <c r="I5" s="43">
        <f>(+I19*115%)+I19</f>
        <v>253581.75</v>
      </c>
    </row>
    <row r="6" spans="3:9" ht="17">
      <c r="C6" s="42">
        <v>2</v>
      </c>
      <c r="D6" s="43">
        <f t="shared" ref="D6:D17" si="0">+D7+$C$20</f>
        <v>807201.80357142899</v>
      </c>
      <c r="E6" s="43">
        <f t="shared" ref="E6:E17" si="1">+E7+$D$20</f>
        <v>613277.69642857136</v>
      </c>
      <c r="F6" s="43">
        <f t="shared" ref="F6:F17" si="2">+F7+$E$20</f>
        <v>309694.69285714277</v>
      </c>
      <c r="G6" s="43">
        <f t="shared" ref="G6:G17" si="3">+G7+$F$20</f>
        <v>297517.08214285708</v>
      </c>
      <c r="H6" s="43">
        <f t="shared" ref="H6:H17" si="4">+H7+$G$20</f>
        <v>276594.50357142842</v>
      </c>
      <c r="I6" s="43">
        <f t="shared" ref="I6:I17" si="5">+I7+$H$20</f>
        <v>243893.41071428577</v>
      </c>
    </row>
    <row r="7" spans="3:9" ht="17">
      <c r="C7" s="42">
        <v>3</v>
      </c>
      <c r="D7" s="43">
        <f t="shared" si="0"/>
        <v>773846.35714285751</v>
      </c>
      <c r="E7" s="43">
        <f t="shared" si="1"/>
        <v>587935.64285714284</v>
      </c>
      <c r="F7" s="43">
        <f t="shared" si="2"/>
        <v>297392.48571428563</v>
      </c>
      <c r="G7" s="43">
        <f t="shared" si="3"/>
        <v>285698.61428571423</v>
      </c>
      <c r="H7" s="43">
        <f t="shared" si="4"/>
        <v>265607.15714285697</v>
      </c>
      <c r="I7" s="43">
        <f t="shared" si="5"/>
        <v>234205.07142857148</v>
      </c>
    </row>
    <row r="8" spans="3:9" ht="17">
      <c r="C8" s="42">
        <v>4</v>
      </c>
      <c r="D8" s="43">
        <f t="shared" si="0"/>
        <v>740490.91071428603</v>
      </c>
      <c r="E8" s="43">
        <f t="shared" si="1"/>
        <v>562593.58928571432</v>
      </c>
      <c r="F8" s="43">
        <f t="shared" si="2"/>
        <v>285090.2785714285</v>
      </c>
      <c r="G8" s="43">
        <f t="shared" si="3"/>
        <v>273880.14642857137</v>
      </c>
      <c r="H8" s="43">
        <f t="shared" si="4"/>
        <v>254619.81071428556</v>
      </c>
      <c r="I8" s="43">
        <f t="shared" si="5"/>
        <v>224516.73214285719</v>
      </c>
    </row>
    <row r="9" spans="3:9" ht="17">
      <c r="C9" s="42">
        <v>5</v>
      </c>
      <c r="D9" s="43">
        <f t="shared" si="0"/>
        <v>707135.46428571455</v>
      </c>
      <c r="E9" s="43">
        <f t="shared" si="1"/>
        <v>537251.5357142858</v>
      </c>
      <c r="F9" s="43">
        <f t="shared" si="2"/>
        <v>272788.07142857136</v>
      </c>
      <c r="G9" s="43">
        <f t="shared" si="3"/>
        <v>262061.67857142852</v>
      </c>
      <c r="H9" s="43">
        <f t="shared" si="4"/>
        <v>243632.46428571414</v>
      </c>
      <c r="I9" s="43">
        <f t="shared" si="5"/>
        <v>214828.3928571429</v>
      </c>
    </row>
    <row r="10" spans="3:9" ht="17">
      <c r="C10" s="42">
        <v>6</v>
      </c>
      <c r="D10" s="43">
        <f t="shared" si="0"/>
        <v>673780.01785714307</v>
      </c>
      <c r="E10" s="43">
        <f t="shared" si="1"/>
        <v>511909.48214285722</v>
      </c>
      <c r="F10" s="43">
        <f t="shared" si="2"/>
        <v>260485.86428571423</v>
      </c>
      <c r="G10" s="43">
        <f t="shared" si="3"/>
        <v>250243.21071428567</v>
      </c>
      <c r="H10" s="43">
        <f t="shared" si="4"/>
        <v>232645.11785714273</v>
      </c>
      <c r="I10" s="43">
        <f t="shared" si="5"/>
        <v>205140.05357142861</v>
      </c>
    </row>
    <row r="11" spans="3:9" ht="17">
      <c r="C11" s="42">
        <v>7</v>
      </c>
      <c r="D11" s="43">
        <f t="shared" si="0"/>
        <v>640424.57142857159</v>
      </c>
      <c r="E11" s="43">
        <f t="shared" si="1"/>
        <v>486567.42857142864</v>
      </c>
      <c r="F11" s="43">
        <f t="shared" si="2"/>
        <v>248183.65714285709</v>
      </c>
      <c r="G11" s="43">
        <f t="shared" si="3"/>
        <v>238424.74285714282</v>
      </c>
      <c r="H11" s="43">
        <f t="shared" si="4"/>
        <v>221657.77142857132</v>
      </c>
      <c r="I11" s="43">
        <f t="shared" si="5"/>
        <v>195451.71428571432</v>
      </c>
    </row>
    <row r="12" spans="3:9" ht="17">
      <c r="C12" s="42">
        <v>8</v>
      </c>
      <c r="D12" s="43">
        <f t="shared" si="0"/>
        <v>607069.12500000012</v>
      </c>
      <c r="E12" s="43">
        <f t="shared" si="1"/>
        <v>461225.37500000006</v>
      </c>
      <c r="F12" s="43">
        <f t="shared" si="2"/>
        <v>235881.44999999995</v>
      </c>
      <c r="G12" s="43">
        <f t="shared" si="3"/>
        <v>226606.27499999997</v>
      </c>
      <c r="H12" s="43">
        <f t="shared" si="4"/>
        <v>210670.4249999999</v>
      </c>
      <c r="I12" s="43">
        <f t="shared" si="5"/>
        <v>185763.37500000003</v>
      </c>
    </row>
    <row r="13" spans="3:9" ht="17">
      <c r="C13" s="42">
        <v>9</v>
      </c>
      <c r="D13" s="43">
        <f t="shared" si="0"/>
        <v>573713.67857142864</v>
      </c>
      <c r="E13" s="43">
        <f t="shared" si="1"/>
        <v>435883.32142857148</v>
      </c>
      <c r="F13" s="43">
        <f t="shared" si="2"/>
        <v>223579.24285714282</v>
      </c>
      <c r="G13" s="43">
        <f t="shared" si="3"/>
        <v>214787.80714285711</v>
      </c>
      <c r="H13" s="43">
        <f t="shared" si="4"/>
        <v>199683.07857142849</v>
      </c>
      <c r="I13" s="43">
        <f t="shared" si="5"/>
        <v>176075.03571428574</v>
      </c>
    </row>
    <row r="14" spans="3:9" ht="17">
      <c r="C14" s="42">
        <v>10</v>
      </c>
      <c r="D14" s="43">
        <f t="shared" si="0"/>
        <v>540358.23214285716</v>
      </c>
      <c r="E14" s="43">
        <f t="shared" si="1"/>
        <v>410541.2678571429</v>
      </c>
      <c r="F14" s="43">
        <f t="shared" si="2"/>
        <v>211277.03571428568</v>
      </c>
      <c r="G14" s="43">
        <f t="shared" si="3"/>
        <v>202969.33928571426</v>
      </c>
      <c r="H14" s="43">
        <f t="shared" si="4"/>
        <v>188695.73214285707</v>
      </c>
      <c r="I14" s="43">
        <f t="shared" si="5"/>
        <v>166386.69642857145</v>
      </c>
    </row>
    <row r="15" spans="3:9" ht="17">
      <c r="C15" s="42">
        <v>11</v>
      </c>
      <c r="D15" s="43">
        <f t="shared" si="0"/>
        <v>507002.78571428568</v>
      </c>
      <c r="E15" s="43">
        <f t="shared" si="1"/>
        <v>385199.21428571432</v>
      </c>
      <c r="F15" s="43">
        <f t="shared" si="2"/>
        <v>198974.82857142854</v>
      </c>
      <c r="G15" s="43">
        <f t="shared" si="3"/>
        <v>191150.87142857141</v>
      </c>
      <c r="H15" s="43">
        <f t="shared" si="4"/>
        <v>177708.38571428566</v>
      </c>
      <c r="I15" s="43">
        <f t="shared" si="5"/>
        <v>156698.35714285716</v>
      </c>
    </row>
    <row r="16" spans="3:9" ht="17">
      <c r="C16" s="42">
        <v>12</v>
      </c>
      <c r="D16" s="43">
        <f t="shared" si="0"/>
        <v>473647.33928571426</v>
      </c>
      <c r="E16" s="43">
        <f t="shared" si="1"/>
        <v>359857.16071428574</v>
      </c>
      <c r="F16" s="43">
        <f t="shared" si="2"/>
        <v>186672.62142857141</v>
      </c>
      <c r="G16" s="43">
        <f t="shared" si="3"/>
        <v>179332.40357142856</v>
      </c>
      <c r="H16" s="43">
        <f t="shared" si="4"/>
        <v>166721.03928571424</v>
      </c>
      <c r="I16" s="43">
        <f t="shared" si="5"/>
        <v>147010.01785714287</v>
      </c>
    </row>
    <row r="17" spans="2:9" ht="17">
      <c r="C17" s="42">
        <v>13</v>
      </c>
      <c r="D17" s="43">
        <f t="shared" si="0"/>
        <v>440291.89285714284</v>
      </c>
      <c r="E17" s="43">
        <f t="shared" si="1"/>
        <v>334515.10714285716</v>
      </c>
      <c r="F17" s="43">
        <f t="shared" si="2"/>
        <v>174370.41428571427</v>
      </c>
      <c r="G17" s="43">
        <f t="shared" si="3"/>
        <v>167513.9357142857</v>
      </c>
      <c r="H17" s="43">
        <f t="shared" si="4"/>
        <v>155733.69285714283</v>
      </c>
      <c r="I17" s="43">
        <f t="shared" si="5"/>
        <v>137321.67857142858</v>
      </c>
    </row>
    <row r="18" spans="2:9" ht="17">
      <c r="C18" s="42">
        <v>14</v>
      </c>
      <c r="D18" s="43">
        <f>+D19+$C$20</f>
        <v>406936.44642857142</v>
      </c>
      <c r="E18" s="43">
        <f>+E19+$D$20</f>
        <v>309173.05357142858</v>
      </c>
      <c r="F18" s="43">
        <f>+F19+$E$20</f>
        <v>162068.20714285714</v>
      </c>
      <c r="G18" s="43">
        <f>+G19+$F$20</f>
        <v>155695.46785714285</v>
      </c>
      <c r="H18" s="43">
        <f>+H19+$G$20</f>
        <v>144746.34642857141</v>
      </c>
      <c r="I18" s="43">
        <f>+I19+$H$20</f>
        <v>127633.33928571429</v>
      </c>
    </row>
    <row r="19" spans="2:9" ht="17">
      <c r="C19" s="42">
        <v>15</v>
      </c>
      <c r="D19" s="43">
        <f>'Calculos Bases'!AM4</f>
        <v>373581</v>
      </c>
      <c r="E19" s="43">
        <f>'Calculos Bases'!AM5</f>
        <v>283831</v>
      </c>
      <c r="F19" s="43">
        <f>'Calculos Bases'!AM6</f>
        <v>149766</v>
      </c>
      <c r="G19" s="43">
        <f>'Calculos Bases'!AM7</f>
        <v>143877</v>
      </c>
      <c r="H19" s="43">
        <f>'Calculos Bases'!AM8</f>
        <v>133759</v>
      </c>
      <c r="I19" s="43">
        <f>'Calculos Bases'!AM9</f>
        <v>117945</v>
      </c>
    </row>
    <row r="20" spans="2:9">
      <c r="B20" s="4"/>
      <c r="C20" s="50">
        <f t="shared" ref="C20:H20" si="6">(D5-D19)/14</f>
        <v>33355.446428571428</v>
      </c>
      <c r="D20" s="50">
        <f t="shared" si="6"/>
        <v>25342.053571428572</v>
      </c>
      <c r="E20" s="50">
        <f t="shared" si="6"/>
        <v>12302.207142857145</v>
      </c>
      <c r="F20" s="50">
        <f t="shared" si="6"/>
        <v>11818.467857142856</v>
      </c>
      <c r="G20" s="50">
        <f t="shared" si="6"/>
        <v>10987.346428571427</v>
      </c>
      <c r="H20" s="50">
        <f t="shared" si="6"/>
        <v>9688.3392857142862</v>
      </c>
      <c r="I20" s="4"/>
    </row>
  </sheetData>
  <sheetProtection sheet="1" objects="1" scenarios="1"/>
  <mergeCells count="1">
    <mergeCell ref="C3:I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I20"/>
  <sheetViews>
    <sheetView showGridLines="0" showRowColHeaders="0" workbookViewId="0">
      <selection activeCell="O24" sqref="O24"/>
    </sheetView>
  </sheetViews>
  <sheetFormatPr baseColWidth="10" defaultRowHeight="13"/>
  <sheetData>
    <row r="1" spans="3:9">
      <c r="E1" s="51" t="s">
        <v>56</v>
      </c>
    </row>
    <row r="2" spans="3:9" ht="14" thickBot="1"/>
    <row r="3" spans="3:9" ht="18" thickTop="1" thickBot="1">
      <c r="C3" s="91" t="s">
        <v>55</v>
      </c>
      <c r="D3" s="92"/>
      <c r="E3" s="92"/>
      <c r="F3" s="92"/>
      <c r="G3" s="92"/>
      <c r="H3" s="92"/>
      <c r="I3" s="93"/>
    </row>
    <row r="4" spans="3:9" ht="22" thickTop="1">
      <c r="C4" s="2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9" t="s">
        <v>20</v>
      </c>
    </row>
    <row r="5" spans="3:9" ht="17">
      <c r="C5" s="42">
        <v>1</v>
      </c>
      <c r="D5" s="43">
        <f>(+D19*125%)+D19</f>
        <v>800532</v>
      </c>
      <c r="E5" s="43">
        <f>(+E19*125%)+E19</f>
        <v>608208.75</v>
      </c>
      <c r="F5" s="43">
        <f>(+F19*115%)+F19</f>
        <v>306663.09999999998</v>
      </c>
      <c r="G5" s="43">
        <f>(+G19*115%)+G19</f>
        <v>294605.90000000002</v>
      </c>
      <c r="H5" s="43">
        <f>(+H19*115%)+H19</f>
        <v>273888.5</v>
      </c>
      <c r="I5" s="43">
        <f>(+I19*115%)+I19</f>
        <v>241507.34999999998</v>
      </c>
    </row>
    <row r="6" spans="3:9" ht="17">
      <c r="C6" s="42">
        <v>2</v>
      </c>
      <c r="D6" s="43">
        <f t="shared" ref="D6:D17" si="0">+D7+$C$20</f>
        <v>768764.85714285693</v>
      </c>
      <c r="E6" s="43">
        <f t="shared" ref="E6:E17" si="1">+E7+$D$20</f>
        <v>584073.48214285693</v>
      </c>
      <c r="F6" s="43">
        <f t="shared" ref="F6:F17" si="2">+F7+$E$20</f>
        <v>294946.73571428569</v>
      </c>
      <c r="G6" s="43">
        <f t="shared" ref="G6:G17" si="3">+G7+$F$20</f>
        <v>283350.19285714277</v>
      </c>
      <c r="H6" s="43">
        <f t="shared" ref="H6:H17" si="4">+H7+$G$20</f>
        <v>263424.32142857154</v>
      </c>
      <c r="I6" s="43">
        <f t="shared" ref="I6:I17" si="5">+I7+$H$20</f>
        <v>232280.32499999992</v>
      </c>
    </row>
    <row r="7" spans="3:9" ht="17">
      <c r="C7" s="42">
        <v>3</v>
      </c>
      <c r="D7" s="43">
        <f t="shared" si="0"/>
        <v>736997.71428571409</v>
      </c>
      <c r="E7" s="43">
        <f t="shared" si="1"/>
        <v>559938.21428571409</v>
      </c>
      <c r="F7" s="43">
        <f t="shared" si="2"/>
        <v>283230.37142857141</v>
      </c>
      <c r="G7" s="43">
        <f t="shared" si="3"/>
        <v>272094.48571428563</v>
      </c>
      <c r="H7" s="43">
        <f t="shared" si="4"/>
        <v>252960.14285714296</v>
      </c>
      <c r="I7" s="43">
        <f t="shared" si="5"/>
        <v>223053.29999999993</v>
      </c>
    </row>
    <row r="8" spans="3:9" ht="17">
      <c r="C8" s="42">
        <v>4</v>
      </c>
      <c r="D8" s="43">
        <f t="shared" si="0"/>
        <v>705230.57142857125</v>
      </c>
      <c r="E8" s="43">
        <f t="shared" si="1"/>
        <v>535802.94642857125</v>
      </c>
      <c r="F8" s="43">
        <f t="shared" si="2"/>
        <v>271514.00714285712</v>
      </c>
      <c r="G8" s="43">
        <f t="shared" si="3"/>
        <v>260838.7785714285</v>
      </c>
      <c r="H8" s="43">
        <f t="shared" si="4"/>
        <v>242495.96428571438</v>
      </c>
      <c r="I8" s="43">
        <f t="shared" si="5"/>
        <v>213826.27499999994</v>
      </c>
    </row>
    <row r="9" spans="3:9" ht="17">
      <c r="C9" s="42">
        <v>5</v>
      </c>
      <c r="D9" s="43">
        <f t="shared" si="0"/>
        <v>673463.42857142841</v>
      </c>
      <c r="E9" s="43">
        <f t="shared" si="1"/>
        <v>511667.67857142841</v>
      </c>
      <c r="F9" s="43">
        <f t="shared" si="2"/>
        <v>259797.64285714284</v>
      </c>
      <c r="G9" s="43">
        <f t="shared" si="3"/>
        <v>249583.07142857136</v>
      </c>
      <c r="H9" s="43">
        <f t="shared" si="4"/>
        <v>232031.7857142858</v>
      </c>
      <c r="I9" s="43">
        <f t="shared" si="5"/>
        <v>204599.24999999994</v>
      </c>
    </row>
    <row r="10" spans="3:9" ht="17">
      <c r="C10" s="42">
        <v>6</v>
      </c>
      <c r="D10" s="43">
        <f t="shared" si="0"/>
        <v>641696.28571428556</v>
      </c>
      <c r="E10" s="43">
        <f t="shared" si="1"/>
        <v>487532.41071428556</v>
      </c>
      <c r="F10" s="43">
        <f t="shared" si="2"/>
        <v>248081.27857142856</v>
      </c>
      <c r="G10" s="43">
        <f t="shared" si="3"/>
        <v>238327.36428571423</v>
      </c>
      <c r="H10" s="43">
        <f t="shared" si="4"/>
        <v>221567.60714285722</v>
      </c>
      <c r="I10" s="43">
        <f t="shared" si="5"/>
        <v>195372.22499999995</v>
      </c>
    </row>
    <row r="11" spans="3:9" ht="17">
      <c r="C11" s="42">
        <v>7</v>
      </c>
      <c r="D11" s="43">
        <f t="shared" si="0"/>
        <v>609929.14285714272</v>
      </c>
      <c r="E11" s="43">
        <f t="shared" si="1"/>
        <v>463397.14285714272</v>
      </c>
      <c r="F11" s="43">
        <f t="shared" si="2"/>
        <v>236364.91428571427</v>
      </c>
      <c r="G11" s="43">
        <f t="shared" si="3"/>
        <v>227071.65714285709</v>
      </c>
      <c r="H11" s="43">
        <f t="shared" si="4"/>
        <v>211103.42857142864</v>
      </c>
      <c r="I11" s="43">
        <f t="shared" si="5"/>
        <v>186145.19999999995</v>
      </c>
    </row>
    <row r="12" spans="3:9" ht="17">
      <c r="C12" s="42">
        <v>8</v>
      </c>
      <c r="D12" s="43">
        <f t="shared" si="0"/>
        <v>578161.99999999988</v>
      </c>
      <c r="E12" s="43">
        <f t="shared" si="1"/>
        <v>439261.87499999988</v>
      </c>
      <c r="F12" s="43">
        <f t="shared" si="2"/>
        <v>224648.55</v>
      </c>
      <c r="G12" s="43">
        <f t="shared" si="3"/>
        <v>215815.94999999995</v>
      </c>
      <c r="H12" s="43">
        <f t="shared" si="4"/>
        <v>200639.25000000006</v>
      </c>
      <c r="I12" s="43">
        <f t="shared" si="5"/>
        <v>176918.17499999996</v>
      </c>
    </row>
    <row r="13" spans="3:9" ht="17">
      <c r="C13" s="42">
        <v>9</v>
      </c>
      <c r="D13" s="43">
        <f t="shared" si="0"/>
        <v>546394.85714285704</v>
      </c>
      <c r="E13" s="43">
        <f t="shared" si="1"/>
        <v>415126.60714285704</v>
      </c>
      <c r="F13" s="43">
        <f t="shared" si="2"/>
        <v>212932.1857142857</v>
      </c>
      <c r="G13" s="43">
        <f t="shared" si="3"/>
        <v>204560.24285714282</v>
      </c>
      <c r="H13" s="43">
        <f t="shared" si="4"/>
        <v>190175.07142857148</v>
      </c>
      <c r="I13" s="43">
        <f t="shared" si="5"/>
        <v>167691.14999999997</v>
      </c>
    </row>
    <row r="14" spans="3:9" ht="17">
      <c r="C14" s="42">
        <v>10</v>
      </c>
      <c r="D14" s="43">
        <f t="shared" si="0"/>
        <v>514627.7142857142</v>
      </c>
      <c r="E14" s="43">
        <f t="shared" si="1"/>
        <v>390991.3392857142</v>
      </c>
      <c r="F14" s="43">
        <f t="shared" si="2"/>
        <v>201215.82142857142</v>
      </c>
      <c r="G14" s="43">
        <f t="shared" si="3"/>
        <v>193304.53571428568</v>
      </c>
      <c r="H14" s="43">
        <f t="shared" si="4"/>
        <v>179710.8928571429</v>
      </c>
      <c r="I14" s="43">
        <f t="shared" si="5"/>
        <v>158464.12499999997</v>
      </c>
    </row>
    <row r="15" spans="3:9" ht="17">
      <c r="C15" s="42">
        <v>11</v>
      </c>
      <c r="D15" s="43">
        <f t="shared" si="0"/>
        <v>482860.57142857136</v>
      </c>
      <c r="E15" s="43">
        <f t="shared" si="1"/>
        <v>366856.07142857136</v>
      </c>
      <c r="F15" s="43">
        <f t="shared" si="2"/>
        <v>189499.45714285714</v>
      </c>
      <c r="G15" s="43">
        <f t="shared" si="3"/>
        <v>182048.82857142854</v>
      </c>
      <c r="H15" s="43">
        <f t="shared" si="4"/>
        <v>169246.71428571432</v>
      </c>
      <c r="I15" s="43">
        <f t="shared" si="5"/>
        <v>149237.09999999998</v>
      </c>
    </row>
    <row r="16" spans="3:9" ht="17">
      <c r="C16" s="42">
        <v>12</v>
      </c>
      <c r="D16" s="43">
        <f t="shared" si="0"/>
        <v>451093.42857142852</v>
      </c>
      <c r="E16" s="43">
        <f t="shared" si="1"/>
        <v>342720.80357142852</v>
      </c>
      <c r="F16" s="43">
        <f t="shared" si="2"/>
        <v>177783.09285714285</v>
      </c>
      <c r="G16" s="43">
        <f t="shared" si="3"/>
        <v>170793.12142857141</v>
      </c>
      <c r="H16" s="43">
        <f t="shared" si="4"/>
        <v>158782.53571428574</v>
      </c>
      <c r="I16" s="43">
        <f t="shared" si="5"/>
        <v>140010.07499999998</v>
      </c>
    </row>
    <row r="17" spans="2:9" ht="17">
      <c r="C17" s="42">
        <v>13</v>
      </c>
      <c r="D17" s="43">
        <f t="shared" si="0"/>
        <v>419326.28571428568</v>
      </c>
      <c r="E17" s="43">
        <f t="shared" si="1"/>
        <v>318585.53571428568</v>
      </c>
      <c r="F17" s="43">
        <f t="shared" si="2"/>
        <v>166066.72857142857</v>
      </c>
      <c r="G17" s="43">
        <f t="shared" si="3"/>
        <v>159537.41428571427</v>
      </c>
      <c r="H17" s="43">
        <f t="shared" si="4"/>
        <v>148318.35714285716</v>
      </c>
      <c r="I17" s="43">
        <f t="shared" si="5"/>
        <v>130783.04999999999</v>
      </c>
    </row>
    <row r="18" spans="2:9" ht="17">
      <c r="C18" s="42">
        <v>14</v>
      </c>
      <c r="D18" s="43">
        <f>+D19+$C$20</f>
        <v>387559.14285714284</v>
      </c>
      <c r="E18" s="43">
        <f>+E19+$D$20</f>
        <v>294450.26785714284</v>
      </c>
      <c r="F18" s="43">
        <f>+F19+$E$20</f>
        <v>154350.36428571428</v>
      </c>
      <c r="G18" s="43">
        <f>+G19+$F$20</f>
        <v>148281.70714285714</v>
      </c>
      <c r="H18" s="43">
        <f>+H19+$G$20</f>
        <v>137854.17857142858</v>
      </c>
      <c r="I18" s="43">
        <f>+I19+$H$20</f>
        <v>121556.02499999999</v>
      </c>
    </row>
    <row r="19" spans="2:9" ht="17">
      <c r="C19" s="42">
        <v>15</v>
      </c>
      <c r="D19" s="43">
        <f>'Calculos Bases'!AK4</f>
        <v>355792</v>
      </c>
      <c r="E19" s="43">
        <f>'Calculos Bases'!AK5</f>
        <v>270315</v>
      </c>
      <c r="F19" s="43">
        <f>'Calculos Bases'!AK6</f>
        <v>142634</v>
      </c>
      <c r="G19" s="43">
        <f>'Calculos Bases'!AK7</f>
        <v>137026</v>
      </c>
      <c r="H19" s="43">
        <f>'Calculos Bases'!AK8</f>
        <v>127390</v>
      </c>
      <c r="I19" s="43">
        <f>'Calculos Bases'!AK9</f>
        <v>112329</v>
      </c>
    </row>
    <row r="20" spans="2:9">
      <c r="B20" s="4"/>
      <c r="C20" s="50">
        <f t="shared" ref="C20:H20" si="6">(D5-D19)/14</f>
        <v>31767.142857142859</v>
      </c>
      <c r="D20" s="50">
        <f t="shared" si="6"/>
        <v>24135.267857142859</v>
      </c>
      <c r="E20" s="50">
        <f t="shared" si="6"/>
        <v>11716.364285714284</v>
      </c>
      <c r="F20" s="50">
        <f t="shared" si="6"/>
        <v>11255.707142857145</v>
      </c>
      <c r="G20" s="50">
        <f t="shared" si="6"/>
        <v>10464.178571428571</v>
      </c>
      <c r="H20" s="50">
        <f t="shared" si="6"/>
        <v>9227.0249999999978</v>
      </c>
      <c r="I20" s="4"/>
    </row>
  </sheetData>
  <mergeCells count="1">
    <mergeCell ref="C3:I3"/>
  </mergeCells>
  <phoneticPr fontId="8" type="noConversion"/>
  <pageMargins left="0.75" right="0.75" top="1" bottom="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I20"/>
  <sheetViews>
    <sheetView showGridLines="0" showRowColHeaders="0" workbookViewId="0">
      <selection activeCell="D19" sqref="D19"/>
    </sheetView>
  </sheetViews>
  <sheetFormatPr baseColWidth="10" defaultRowHeight="13"/>
  <sheetData>
    <row r="1" spans="3:9">
      <c r="E1" s="51" t="s">
        <v>57</v>
      </c>
    </row>
    <row r="2" spans="3:9" ht="14" thickBot="1"/>
    <row r="3" spans="3:9" ht="18" thickTop="1" thickBot="1">
      <c r="C3" s="91" t="s">
        <v>52</v>
      </c>
      <c r="D3" s="92"/>
      <c r="E3" s="92"/>
      <c r="F3" s="92"/>
      <c r="G3" s="92"/>
      <c r="H3" s="92"/>
      <c r="I3" s="93"/>
    </row>
    <row r="4" spans="3:9" ht="22" thickTop="1">
      <c r="C4" s="2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9" t="s">
        <v>20</v>
      </c>
    </row>
    <row r="5" spans="3:9" ht="17">
      <c r="C5" s="42">
        <v>1</v>
      </c>
      <c r="D5" s="43">
        <f>(+D19*125%)+D19</f>
        <v>768264.75</v>
      </c>
      <c r="E5" s="43">
        <f>(+E19*125%)+E19</f>
        <v>583692.75</v>
      </c>
      <c r="F5" s="43">
        <f>(+F19*115%)+F19</f>
        <v>294302.75</v>
      </c>
      <c r="G5" s="43">
        <f>(+G19*115%)+G19</f>
        <v>282731.44999999995</v>
      </c>
      <c r="H5" s="43">
        <f>(+H19*115%)+H19</f>
        <v>262848.25</v>
      </c>
      <c r="I5" s="43">
        <f>(+I19*115%)+I19</f>
        <v>231772.15</v>
      </c>
    </row>
    <row r="6" spans="3:9" ht="17">
      <c r="C6" s="42">
        <v>2</v>
      </c>
      <c r="D6" s="43">
        <f t="shared" ref="D6:D17" si="0">+D7+$C$20</f>
        <v>737778.05357142887</v>
      </c>
      <c r="E6" s="43">
        <f t="shared" ref="E6:E17" si="1">+E7+$D$20</f>
        <v>560530.33928571455</v>
      </c>
      <c r="F6" s="43">
        <f t="shared" ref="F6:F17" si="2">+F7+$E$20</f>
        <v>283058.625</v>
      </c>
      <c r="G6" s="43">
        <f t="shared" ref="G6:G17" si="3">+G7+$F$20</f>
        <v>271929.41785714292</v>
      </c>
      <c r="H6" s="43">
        <f t="shared" ref="H6:H17" si="4">+H7+$G$20</f>
        <v>252805.875</v>
      </c>
      <c r="I6" s="43">
        <f t="shared" ref="I6:I17" si="5">+I7+$H$20</f>
        <v>222917.06785714277</v>
      </c>
    </row>
    <row r="7" spans="3:9" ht="17">
      <c r="C7" s="42">
        <v>3</v>
      </c>
      <c r="D7" s="43">
        <f t="shared" si="0"/>
        <v>707291.35714285739</v>
      </c>
      <c r="E7" s="43">
        <f t="shared" si="1"/>
        <v>537367.92857142887</v>
      </c>
      <c r="F7" s="43">
        <f t="shared" si="2"/>
        <v>271814.5</v>
      </c>
      <c r="G7" s="43">
        <f t="shared" si="3"/>
        <v>261127.38571428577</v>
      </c>
      <c r="H7" s="43">
        <f t="shared" si="4"/>
        <v>242763.5</v>
      </c>
      <c r="I7" s="43">
        <f t="shared" si="5"/>
        <v>214061.98571428563</v>
      </c>
    </row>
    <row r="8" spans="3:9" ht="17">
      <c r="C8" s="42">
        <v>4</v>
      </c>
      <c r="D8" s="43">
        <f t="shared" si="0"/>
        <v>676804.66071428591</v>
      </c>
      <c r="E8" s="43">
        <f t="shared" si="1"/>
        <v>514205.51785714313</v>
      </c>
      <c r="F8" s="43">
        <f t="shared" si="2"/>
        <v>260570.375</v>
      </c>
      <c r="G8" s="43">
        <f t="shared" si="3"/>
        <v>250325.35357142863</v>
      </c>
      <c r="H8" s="43">
        <f t="shared" si="4"/>
        <v>232721.125</v>
      </c>
      <c r="I8" s="43">
        <f t="shared" si="5"/>
        <v>205206.9035714285</v>
      </c>
    </row>
    <row r="9" spans="3:9" ht="17">
      <c r="C9" s="42">
        <v>5</v>
      </c>
      <c r="D9" s="43">
        <f t="shared" si="0"/>
        <v>646317.96428571444</v>
      </c>
      <c r="E9" s="43">
        <f t="shared" si="1"/>
        <v>491043.10714285739</v>
      </c>
      <c r="F9" s="43">
        <f t="shared" si="2"/>
        <v>249326.25</v>
      </c>
      <c r="G9" s="43">
        <f t="shared" si="3"/>
        <v>239523.32142857148</v>
      </c>
      <c r="H9" s="43">
        <f t="shared" si="4"/>
        <v>222678.75</v>
      </c>
      <c r="I9" s="43">
        <f t="shared" si="5"/>
        <v>196351.82142857136</v>
      </c>
    </row>
    <row r="10" spans="3:9" ht="17">
      <c r="C10" s="42">
        <v>6</v>
      </c>
      <c r="D10" s="43">
        <f t="shared" si="0"/>
        <v>615831.26785714296</v>
      </c>
      <c r="E10" s="43">
        <f t="shared" si="1"/>
        <v>467880.69642857165</v>
      </c>
      <c r="F10" s="43">
        <f t="shared" si="2"/>
        <v>238082.125</v>
      </c>
      <c r="G10" s="43">
        <f t="shared" si="3"/>
        <v>228721.28928571433</v>
      </c>
      <c r="H10" s="43">
        <f t="shared" si="4"/>
        <v>212636.375</v>
      </c>
      <c r="I10" s="43">
        <f t="shared" si="5"/>
        <v>187496.73928571423</v>
      </c>
    </row>
    <row r="11" spans="3:9" ht="17">
      <c r="C11" s="42">
        <v>7</v>
      </c>
      <c r="D11" s="43">
        <f t="shared" si="0"/>
        <v>585344.57142857148</v>
      </c>
      <c r="E11" s="43">
        <f t="shared" si="1"/>
        <v>444718.28571428591</v>
      </c>
      <c r="F11" s="43">
        <f t="shared" si="2"/>
        <v>226838</v>
      </c>
      <c r="G11" s="43">
        <f t="shared" si="3"/>
        <v>217919.25714285718</v>
      </c>
      <c r="H11" s="43">
        <f t="shared" si="4"/>
        <v>202594</v>
      </c>
      <c r="I11" s="43">
        <f t="shared" si="5"/>
        <v>178641.65714285709</v>
      </c>
    </row>
    <row r="12" spans="3:9" ht="17">
      <c r="C12" s="42">
        <v>8</v>
      </c>
      <c r="D12" s="43">
        <f t="shared" si="0"/>
        <v>554857.875</v>
      </c>
      <c r="E12" s="43">
        <f t="shared" si="1"/>
        <v>421555.87500000017</v>
      </c>
      <c r="F12" s="43">
        <f t="shared" si="2"/>
        <v>215593.875</v>
      </c>
      <c r="G12" s="43">
        <f t="shared" si="3"/>
        <v>207117.22500000003</v>
      </c>
      <c r="H12" s="43">
        <f t="shared" si="4"/>
        <v>192551.625</v>
      </c>
      <c r="I12" s="43">
        <f t="shared" si="5"/>
        <v>169786.57499999995</v>
      </c>
    </row>
    <row r="13" spans="3:9" ht="17">
      <c r="C13" s="42">
        <v>9</v>
      </c>
      <c r="D13" s="43">
        <f t="shared" si="0"/>
        <v>524371.17857142852</v>
      </c>
      <c r="E13" s="43">
        <f t="shared" si="1"/>
        <v>398393.46428571444</v>
      </c>
      <c r="F13" s="43">
        <f t="shared" si="2"/>
        <v>204349.75</v>
      </c>
      <c r="G13" s="43">
        <f t="shared" si="3"/>
        <v>196315.19285714289</v>
      </c>
      <c r="H13" s="43">
        <f t="shared" si="4"/>
        <v>182509.25</v>
      </c>
      <c r="I13" s="43">
        <f t="shared" si="5"/>
        <v>160931.49285714282</v>
      </c>
    </row>
    <row r="14" spans="3:9" ht="17">
      <c r="C14" s="42">
        <v>10</v>
      </c>
      <c r="D14" s="43">
        <f t="shared" si="0"/>
        <v>493884.4821428571</v>
      </c>
      <c r="E14" s="43">
        <f t="shared" si="1"/>
        <v>375231.0535714287</v>
      </c>
      <c r="F14" s="43">
        <f t="shared" si="2"/>
        <v>193105.625</v>
      </c>
      <c r="G14" s="43">
        <f t="shared" si="3"/>
        <v>185513.16071428574</v>
      </c>
      <c r="H14" s="43">
        <f t="shared" si="4"/>
        <v>172466.875</v>
      </c>
      <c r="I14" s="43">
        <f t="shared" si="5"/>
        <v>152076.41071428568</v>
      </c>
    </row>
    <row r="15" spans="3:9" ht="17">
      <c r="C15" s="42">
        <v>11</v>
      </c>
      <c r="D15" s="43">
        <f t="shared" si="0"/>
        <v>463397.78571428568</v>
      </c>
      <c r="E15" s="43">
        <f t="shared" si="1"/>
        <v>352068.64285714296</v>
      </c>
      <c r="F15" s="43">
        <f t="shared" si="2"/>
        <v>181861.5</v>
      </c>
      <c r="G15" s="43">
        <f t="shared" si="3"/>
        <v>174711.12857142859</v>
      </c>
      <c r="H15" s="43">
        <f t="shared" si="4"/>
        <v>162424.5</v>
      </c>
      <c r="I15" s="43">
        <f t="shared" si="5"/>
        <v>143221.32857142854</v>
      </c>
    </row>
    <row r="16" spans="3:9" ht="17">
      <c r="C16" s="42">
        <v>12</v>
      </c>
      <c r="D16" s="43">
        <f t="shared" si="0"/>
        <v>432911.08928571426</v>
      </c>
      <c r="E16" s="43">
        <f t="shared" si="1"/>
        <v>328906.23214285722</v>
      </c>
      <c r="F16" s="43">
        <f t="shared" si="2"/>
        <v>170617.375</v>
      </c>
      <c r="G16" s="43">
        <f t="shared" si="3"/>
        <v>163909.09642857144</v>
      </c>
      <c r="H16" s="43">
        <f t="shared" si="4"/>
        <v>152382.125</v>
      </c>
      <c r="I16" s="43">
        <f t="shared" si="5"/>
        <v>134366.24642857141</v>
      </c>
    </row>
    <row r="17" spans="2:9" ht="17">
      <c r="C17" s="42">
        <v>13</v>
      </c>
      <c r="D17" s="43">
        <f t="shared" si="0"/>
        <v>402424.39285714284</v>
      </c>
      <c r="E17" s="43">
        <f t="shared" si="1"/>
        <v>305743.82142857148</v>
      </c>
      <c r="F17" s="43">
        <f t="shared" si="2"/>
        <v>159373.25</v>
      </c>
      <c r="G17" s="43">
        <f t="shared" si="3"/>
        <v>153107.0642857143</v>
      </c>
      <c r="H17" s="43">
        <f t="shared" si="4"/>
        <v>142339.75</v>
      </c>
      <c r="I17" s="43">
        <f t="shared" si="5"/>
        <v>125511.16428571427</v>
      </c>
    </row>
    <row r="18" spans="2:9" ht="17">
      <c r="C18" s="42">
        <v>14</v>
      </c>
      <c r="D18" s="43">
        <f>+D19+$C$20</f>
        <v>371937.69642857142</v>
      </c>
      <c r="E18" s="43">
        <f>+E19+$D$20</f>
        <v>282581.41071428574</v>
      </c>
      <c r="F18" s="43">
        <f>+F19+$E$20</f>
        <v>148129.125</v>
      </c>
      <c r="G18" s="43">
        <f>+G19+$F$20</f>
        <v>142305.03214285715</v>
      </c>
      <c r="H18" s="43">
        <f>+H19+$G$20</f>
        <v>132297.375</v>
      </c>
      <c r="I18" s="43">
        <f>+I19+$H$20</f>
        <v>116656.08214285714</v>
      </c>
    </row>
    <row r="19" spans="2:9" ht="17">
      <c r="C19" s="42">
        <v>15</v>
      </c>
      <c r="D19" s="43">
        <f>'Calculos Bases'!AI4</f>
        <v>341451</v>
      </c>
      <c r="E19" s="43">
        <f>'Calculos Bases'!AI5</f>
        <v>259419</v>
      </c>
      <c r="F19" s="43">
        <f>'Calculos Bases'!AI6</f>
        <v>136885</v>
      </c>
      <c r="G19" s="43">
        <f>'Calculos Bases'!AI7</f>
        <v>131503</v>
      </c>
      <c r="H19" s="43">
        <f>'Calculos Bases'!AI8</f>
        <v>122255</v>
      </c>
      <c r="I19" s="43">
        <f>'Calculos Bases'!AI9</f>
        <v>107801</v>
      </c>
    </row>
    <row r="20" spans="2:9">
      <c r="B20" s="4"/>
      <c r="C20" s="50">
        <f t="shared" ref="C20:H20" si="6">(D5-D19)/14</f>
        <v>30486.696428571428</v>
      </c>
      <c r="D20" s="50">
        <f t="shared" si="6"/>
        <v>23162.410714285714</v>
      </c>
      <c r="E20" s="50">
        <f t="shared" si="6"/>
        <v>11244.125</v>
      </c>
      <c r="F20" s="50">
        <f t="shared" si="6"/>
        <v>10802.032142857139</v>
      </c>
      <c r="G20" s="50">
        <f t="shared" si="6"/>
        <v>10042.375</v>
      </c>
      <c r="H20" s="50">
        <f t="shared" si="6"/>
        <v>8855.0821428571417</v>
      </c>
      <c r="I20" s="4"/>
    </row>
  </sheetData>
  <mergeCells count="1">
    <mergeCell ref="C3:I3"/>
  </mergeCells>
  <phoneticPr fontId="8" type="noConversion"/>
  <pageMargins left="0.75" right="0.75" top="1" bottom="1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2:I20"/>
  <sheetViews>
    <sheetView showGridLines="0" workbookViewId="0">
      <selection activeCell="Y27" sqref="Y27"/>
    </sheetView>
  </sheetViews>
  <sheetFormatPr baseColWidth="10" defaultRowHeight="13"/>
  <sheetData>
    <row r="2" spans="3:9" ht="14" thickBot="1"/>
    <row r="3" spans="3:9" ht="18" thickTop="1" thickBot="1">
      <c r="C3" s="91" t="s">
        <v>49</v>
      </c>
      <c r="D3" s="92"/>
      <c r="E3" s="92"/>
      <c r="F3" s="92"/>
      <c r="G3" s="92"/>
      <c r="H3" s="92"/>
      <c r="I3" s="93"/>
    </row>
    <row r="4" spans="3:9" ht="22" thickTop="1">
      <c r="C4" s="2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9" t="s">
        <v>20</v>
      </c>
    </row>
    <row r="5" spans="3:9" ht="17">
      <c r="C5" s="42">
        <v>1</v>
      </c>
      <c r="D5" s="43">
        <f>(+D19*125%)+D19</f>
        <v>735180.75</v>
      </c>
      <c r="E5" s="43">
        <f>(+E19*125%)+E19</f>
        <v>558558</v>
      </c>
      <c r="F5" s="43">
        <f>(+F19*115%)+F19</f>
        <v>281628.5</v>
      </c>
      <c r="G5" s="43">
        <f>(+G19*115%)+G19</f>
        <v>270556</v>
      </c>
      <c r="H5" s="43">
        <f>(+H19*115%)+H19</f>
        <v>251530.65</v>
      </c>
      <c r="I5" s="43">
        <f>(+I19*115%)+I19</f>
        <v>221791.84999999998</v>
      </c>
    </row>
    <row r="6" spans="3:9" ht="17">
      <c r="C6" s="42">
        <v>2</v>
      </c>
      <c r="D6" s="43">
        <f t="shared" ref="D6:D17" si="0">+D7+$C$20</f>
        <v>706006.9107142858</v>
      </c>
      <c r="E6" s="43">
        <f t="shared" ref="E6:E17" si="1">+E7+$D$20</f>
        <v>536393</v>
      </c>
      <c r="F6" s="43">
        <f t="shared" ref="F6:F17" si="2">+F7+$E$20</f>
        <v>270868.60714285728</v>
      </c>
      <c r="G6" s="43">
        <f t="shared" ref="G6:G17" si="3">+G7+$F$20</f>
        <v>260219.14285714269</v>
      </c>
      <c r="H6" s="43">
        <f t="shared" ref="H6:H17" si="4">+H7+$G$20</f>
        <v>241920.67500000008</v>
      </c>
      <c r="I6" s="43">
        <f t="shared" ref="I6:I17" si="5">+I7+$H$20</f>
        <v>213318.07499999992</v>
      </c>
    </row>
    <row r="7" spans="3:9" ht="17">
      <c r="C7" s="42">
        <v>3</v>
      </c>
      <c r="D7" s="43">
        <f t="shared" si="0"/>
        <v>676833.07142857148</v>
      </c>
      <c r="E7" s="43">
        <f t="shared" si="1"/>
        <v>514228</v>
      </c>
      <c r="F7" s="43">
        <f t="shared" si="2"/>
        <v>260108.71428571444</v>
      </c>
      <c r="G7" s="43">
        <f t="shared" si="3"/>
        <v>249882.28571428556</v>
      </c>
      <c r="H7" s="43">
        <f t="shared" si="4"/>
        <v>232310.70000000007</v>
      </c>
      <c r="I7" s="43">
        <f t="shared" si="5"/>
        <v>204844.29999999993</v>
      </c>
    </row>
    <row r="8" spans="3:9" ht="17">
      <c r="C8" s="42">
        <v>4</v>
      </c>
      <c r="D8" s="43">
        <f t="shared" si="0"/>
        <v>647659.23214285716</v>
      </c>
      <c r="E8" s="43">
        <f t="shared" si="1"/>
        <v>492063</v>
      </c>
      <c r="F8" s="43">
        <f t="shared" si="2"/>
        <v>249348.82142857157</v>
      </c>
      <c r="G8" s="43">
        <f t="shared" si="3"/>
        <v>239545.42857142843</v>
      </c>
      <c r="H8" s="43">
        <f t="shared" si="4"/>
        <v>222700.72500000006</v>
      </c>
      <c r="I8" s="43">
        <f t="shared" si="5"/>
        <v>196370.52499999994</v>
      </c>
    </row>
    <row r="9" spans="3:9" ht="17">
      <c r="C9" s="42">
        <v>5</v>
      </c>
      <c r="D9" s="43">
        <f t="shared" si="0"/>
        <v>618485.39285714284</v>
      </c>
      <c r="E9" s="43">
        <f t="shared" si="1"/>
        <v>469898</v>
      </c>
      <c r="F9" s="43">
        <f t="shared" si="2"/>
        <v>238588.9285714287</v>
      </c>
      <c r="G9" s="43">
        <f t="shared" si="3"/>
        <v>229208.5714285713</v>
      </c>
      <c r="H9" s="43">
        <f t="shared" si="4"/>
        <v>213090.75000000006</v>
      </c>
      <c r="I9" s="43">
        <f t="shared" si="5"/>
        <v>187896.74999999994</v>
      </c>
    </row>
    <row r="10" spans="3:9" ht="17">
      <c r="C10" s="42">
        <v>6</v>
      </c>
      <c r="D10" s="43">
        <f t="shared" si="0"/>
        <v>589311.55357142852</v>
      </c>
      <c r="E10" s="43">
        <f t="shared" si="1"/>
        <v>447733</v>
      </c>
      <c r="F10" s="43">
        <f t="shared" si="2"/>
        <v>227829.03571428583</v>
      </c>
      <c r="G10" s="43">
        <f t="shared" si="3"/>
        <v>218871.71428571417</v>
      </c>
      <c r="H10" s="43">
        <f t="shared" si="4"/>
        <v>203480.77500000005</v>
      </c>
      <c r="I10" s="43">
        <f t="shared" si="5"/>
        <v>179422.97499999995</v>
      </c>
    </row>
    <row r="11" spans="3:9" ht="17">
      <c r="C11" s="42">
        <v>7</v>
      </c>
      <c r="D11" s="43">
        <f t="shared" si="0"/>
        <v>560137.7142857142</v>
      </c>
      <c r="E11" s="43">
        <f t="shared" si="1"/>
        <v>425568</v>
      </c>
      <c r="F11" s="43">
        <f t="shared" si="2"/>
        <v>217069.14285714296</v>
      </c>
      <c r="G11" s="43">
        <f t="shared" si="3"/>
        <v>208534.85714285704</v>
      </c>
      <c r="H11" s="43">
        <f t="shared" si="4"/>
        <v>193870.80000000005</v>
      </c>
      <c r="I11" s="43">
        <f t="shared" si="5"/>
        <v>170949.19999999995</v>
      </c>
    </row>
    <row r="12" spans="3:9" ht="17">
      <c r="C12" s="42">
        <v>8</v>
      </c>
      <c r="D12" s="43">
        <f t="shared" si="0"/>
        <v>530963.87499999988</v>
      </c>
      <c r="E12" s="43">
        <f t="shared" si="1"/>
        <v>403403</v>
      </c>
      <c r="F12" s="43">
        <f t="shared" si="2"/>
        <v>206309.25000000009</v>
      </c>
      <c r="G12" s="43">
        <f t="shared" si="3"/>
        <v>198197.99999999991</v>
      </c>
      <c r="H12" s="43">
        <f t="shared" si="4"/>
        <v>184260.82500000004</v>
      </c>
      <c r="I12" s="43">
        <f t="shared" si="5"/>
        <v>162475.42499999996</v>
      </c>
    </row>
    <row r="13" spans="3:9" ht="17">
      <c r="C13" s="42">
        <v>9</v>
      </c>
      <c r="D13" s="43">
        <f t="shared" si="0"/>
        <v>501790.03571428556</v>
      </c>
      <c r="E13" s="43">
        <f t="shared" si="1"/>
        <v>381238</v>
      </c>
      <c r="F13" s="43">
        <f t="shared" si="2"/>
        <v>195549.35714285722</v>
      </c>
      <c r="G13" s="43">
        <f t="shared" si="3"/>
        <v>187861.14285714278</v>
      </c>
      <c r="H13" s="43">
        <f t="shared" si="4"/>
        <v>174650.85000000003</v>
      </c>
      <c r="I13" s="43">
        <f t="shared" si="5"/>
        <v>154001.64999999997</v>
      </c>
    </row>
    <row r="14" spans="3:9" ht="17">
      <c r="C14" s="42">
        <v>10</v>
      </c>
      <c r="D14" s="43">
        <f t="shared" si="0"/>
        <v>472616.1964285713</v>
      </c>
      <c r="E14" s="43">
        <f t="shared" si="1"/>
        <v>359073</v>
      </c>
      <c r="F14" s="43">
        <f t="shared" si="2"/>
        <v>184789.46428571435</v>
      </c>
      <c r="G14" s="43">
        <f t="shared" si="3"/>
        <v>177524.28571428565</v>
      </c>
      <c r="H14" s="43">
        <f t="shared" si="4"/>
        <v>165040.87500000003</v>
      </c>
      <c r="I14" s="43">
        <f t="shared" si="5"/>
        <v>145527.87499999997</v>
      </c>
    </row>
    <row r="15" spans="3:9" ht="17">
      <c r="C15" s="42">
        <v>11</v>
      </c>
      <c r="D15" s="43">
        <f t="shared" si="0"/>
        <v>443442.35714285704</v>
      </c>
      <c r="E15" s="43">
        <f t="shared" si="1"/>
        <v>336908</v>
      </c>
      <c r="F15" s="43">
        <f t="shared" si="2"/>
        <v>174029.57142857148</v>
      </c>
      <c r="G15" s="43">
        <f t="shared" si="3"/>
        <v>167187.42857142852</v>
      </c>
      <c r="H15" s="43">
        <f t="shared" si="4"/>
        <v>155430.90000000002</v>
      </c>
      <c r="I15" s="43">
        <f t="shared" si="5"/>
        <v>137054.09999999998</v>
      </c>
    </row>
    <row r="16" spans="3:9" ht="17">
      <c r="C16" s="42">
        <v>12</v>
      </c>
      <c r="D16" s="43">
        <f t="shared" si="0"/>
        <v>414268.51785714278</v>
      </c>
      <c r="E16" s="43">
        <f t="shared" si="1"/>
        <v>314743</v>
      </c>
      <c r="F16" s="43">
        <f t="shared" si="2"/>
        <v>163269.67857142861</v>
      </c>
      <c r="G16" s="43">
        <f t="shared" si="3"/>
        <v>156850.57142857139</v>
      </c>
      <c r="H16" s="43">
        <f t="shared" si="4"/>
        <v>145820.92500000002</v>
      </c>
      <c r="I16" s="43">
        <f t="shared" si="5"/>
        <v>128580.32499999998</v>
      </c>
    </row>
    <row r="17" spans="3:9" ht="17">
      <c r="C17" s="42">
        <v>13</v>
      </c>
      <c r="D17" s="43">
        <f t="shared" si="0"/>
        <v>385094.67857142852</v>
      </c>
      <c r="E17" s="43">
        <f t="shared" si="1"/>
        <v>292578</v>
      </c>
      <c r="F17" s="43">
        <f t="shared" si="2"/>
        <v>152509.78571428574</v>
      </c>
      <c r="G17" s="43">
        <f t="shared" si="3"/>
        <v>146513.71428571426</v>
      </c>
      <c r="H17" s="43">
        <f t="shared" si="4"/>
        <v>136210.95000000001</v>
      </c>
      <c r="I17" s="43">
        <f t="shared" si="5"/>
        <v>120106.54999999999</v>
      </c>
    </row>
    <row r="18" spans="3:9" ht="17">
      <c r="C18" s="42">
        <v>14</v>
      </c>
      <c r="D18" s="43">
        <f>+D19+$C$20</f>
        <v>355920.83928571426</v>
      </c>
      <c r="E18" s="43">
        <f>+E19+$D$20</f>
        <v>270413</v>
      </c>
      <c r="F18" s="43">
        <f>+F19+$E$20</f>
        <v>141749.89285714287</v>
      </c>
      <c r="G18" s="43">
        <f>+G19+$F$20</f>
        <v>136176.85714285713</v>
      </c>
      <c r="H18" s="43">
        <f>+H19+$G$20</f>
        <v>126600.97500000001</v>
      </c>
      <c r="I18" s="43">
        <f>+I19+$H$20</f>
        <v>111632.77499999999</v>
      </c>
    </row>
    <row r="19" spans="3:9" ht="18.75" customHeight="1">
      <c r="C19" s="42">
        <v>15</v>
      </c>
      <c r="D19" s="43">
        <f>'Calculos Bases'!AG4</f>
        <v>326747</v>
      </c>
      <c r="E19" s="43">
        <f>'Calculos Bases'!AG5</f>
        <v>248248</v>
      </c>
      <c r="F19" s="43">
        <f>'Calculos Bases'!AG6</f>
        <v>130990</v>
      </c>
      <c r="G19" s="43">
        <f>'Calculos Bases'!AG7</f>
        <v>125840</v>
      </c>
      <c r="H19" s="43">
        <f>'Calculos Bases'!AG8</f>
        <v>116991</v>
      </c>
      <c r="I19" s="43">
        <f>'Calculos Bases'!AG9</f>
        <v>103159</v>
      </c>
    </row>
    <row r="20" spans="3:9">
      <c r="C20" s="41">
        <f t="shared" ref="C20:H20" si="6">(D5-D19)/14</f>
        <v>29173.839285714286</v>
      </c>
      <c r="D20" s="41">
        <f t="shared" si="6"/>
        <v>22165</v>
      </c>
      <c r="E20" s="41">
        <f t="shared" si="6"/>
        <v>10759.892857142857</v>
      </c>
      <c r="F20" s="41">
        <f t="shared" si="6"/>
        <v>10336.857142857143</v>
      </c>
      <c r="G20" s="41">
        <f t="shared" si="6"/>
        <v>9609.9750000000004</v>
      </c>
      <c r="H20" s="41">
        <f t="shared" si="6"/>
        <v>8473.7749999999978</v>
      </c>
    </row>
  </sheetData>
  <mergeCells count="1">
    <mergeCell ref="C3:I3"/>
  </mergeCells>
  <phoneticPr fontId="8" type="noConversion"/>
  <pageMargins left="0.75" right="0.75" top="1" bottom="1" header="0" footer="0"/>
  <pageSetup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"/>
  <dimension ref="B2:I20"/>
  <sheetViews>
    <sheetView showGridLines="0" workbookViewId="0">
      <selection activeCell="Y27" sqref="Y27"/>
    </sheetView>
  </sheetViews>
  <sheetFormatPr baseColWidth="10" defaultRowHeight="13"/>
  <sheetData>
    <row r="2" spans="3:9" ht="14" thickBot="1"/>
    <row r="3" spans="3:9" ht="18" thickTop="1" thickBot="1">
      <c r="C3" s="91" t="s">
        <v>41</v>
      </c>
      <c r="D3" s="92"/>
      <c r="E3" s="92"/>
      <c r="F3" s="92"/>
      <c r="G3" s="92"/>
      <c r="H3" s="92"/>
      <c r="I3" s="93"/>
    </row>
    <row r="4" spans="3:9" ht="22" thickTop="1">
      <c r="C4" s="2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9" t="s">
        <v>20</v>
      </c>
    </row>
    <row r="5" spans="3:9" ht="17">
      <c r="C5" s="42">
        <v>1</v>
      </c>
      <c r="D5" s="43">
        <f>(+D19*125%)+D19</f>
        <v>668346.75</v>
      </c>
      <c r="E5" s="43">
        <f>(+E19*125%)+E19</f>
        <v>507780</v>
      </c>
      <c r="F5" s="43">
        <f>(+F19*115%)+F19</f>
        <v>256026.3</v>
      </c>
      <c r="G5" s="43">
        <f>(+G19*115%)+G19</f>
        <v>245960</v>
      </c>
      <c r="H5" s="43">
        <f>(+H19*115%)+H19</f>
        <v>228663.25</v>
      </c>
      <c r="I5" s="43">
        <f>(+I19*115%)+I19</f>
        <v>201629.15</v>
      </c>
    </row>
    <row r="6" spans="3:9" ht="17">
      <c r="C6" s="42">
        <v>2</v>
      </c>
      <c r="D6" s="43">
        <f t="shared" ref="D6:D17" si="0">+D7+$C$20</f>
        <v>641825.05357142875</v>
      </c>
      <c r="E6" s="43">
        <f t="shared" ref="E6:E17" si="1">+E7+$D$20</f>
        <v>487630</v>
      </c>
      <c r="F6" s="43">
        <f t="shared" ref="F6:F17" si="2">+F7+$E$20</f>
        <v>246244.56428571435</v>
      </c>
      <c r="G6" s="43">
        <f t="shared" ref="G6:G17" si="3">+G7+$F$20</f>
        <v>236562.85714285728</v>
      </c>
      <c r="H6" s="43">
        <f t="shared" ref="H6:H17" si="4">+H7+$G$20</f>
        <v>219926.94642857151</v>
      </c>
      <c r="I6" s="43">
        <f t="shared" ref="I6:I17" si="5">+I7+$H$20</f>
        <v>193925.71071428579</v>
      </c>
    </row>
    <row r="7" spans="3:9" ht="17">
      <c r="C7" s="42">
        <v>3</v>
      </c>
      <c r="D7" s="43">
        <f t="shared" si="0"/>
        <v>615303.35714285728</v>
      </c>
      <c r="E7" s="43">
        <f t="shared" si="1"/>
        <v>467480</v>
      </c>
      <c r="F7" s="43">
        <f t="shared" si="2"/>
        <v>236462.82857142863</v>
      </c>
      <c r="G7" s="43">
        <f t="shared" si="3"/>
        <v>227165.71428571441</v>
      </c>
      <c r="H7" s="43">
        <f t="shared" si="4"/>
        <v>211190.64285714293</v>
      </c>
      <c r="I7" s="43">
        <f t="shared" si="5"/>
        <v>186222.27142857149</v>
      </c>
    </row>
    <row r="8" spans="3:9" ht="17">
      <c r="C8" s="42">
        <v>4</v>
      </c>
      <c r="D8" s="43">
        <f t="shared" si="0"/>
        <v>588781.6607142858</v>
      </c>
      <c r="E8" s="43">
        <f t="shared" si="1"/>
        <v>447330</v>
      </c>
      <c r="F8" s="43">
        <f t="shared" si="2"/>
        <v>226681.09285714291</v>
      </c>
      <c r="G8" s="43">
        <f t="shared" si="3"/>
        <v>217768.57142857154</v>
      </c>
      <c r="H8" s="43">
        <f t="shared" si="4"/>
        <v>202454.33928571435</v>
      </c>
      <c r="I8" s="43">
        <f t="shared" si="5"/>
        <v>178518.83214285719</v>
      </c>
    </row>
    <row r="9" spans="3:9" ht="17">
      <c r="C9" s="42">
        <v>5</v>
      </c>
      <c r="D9" s="43">
        <f t="shared" si="0"/>
        <v>562259.96428571432</v>
      </c>
      <c r="E9" s="43">
        <f t="shared" si="1"/>
        <v>427180</v>
      </c>
      <c r="F9" s="43">
        <f t="shared" si="2"/>
        <v>216899.35714285719</v>
      </c>
      <c r="G9" s="43">
        <f t="shared" si="3"/>
        <v>208371.42857142867</v>
      </c>
      <c r="H9" s="43">
        <f t="shared" si="4"/>
        <v>193718.03571428577</v>
      </c>
      <c r="I9" s="43">
        <f t="shared" si="5"/>
        <v>170815.3928571429</v>
      </c>
    </row>
    <row r="10" spans="3:9" ht="17">
      <c r="C10" s="42">
        <v>6</v>
      </c>
      <c r="D10" s="43">
        <f t="shared" si="0"/>
        <v>535738.26785714284</v>
      </c>
      <c r="E10" s="43">
        <f t="shared" si="1"/>
        <v>407030</v>
      </c>
      <c r="F10" s="43">
        <f t="shared" si="2"/>
        <v>207117.62142857147</v>
      </c>
      <c r="G10" s="43">
        <f t="shared" si="3"/>
        <v>198974.2857142858</v>
      </c>
      <c r="H10" s="43">
        <f t="shared" si="4"/>
        <v>184981.73214285719</v>
      </c>
      <c r="I10" s="43">
        <f t="shared" si="5"/>
        <v>163111.9535714286</v>
      </c>
    </row>
    <row r="11" spans="3:9" ht="17">
      <c r="C11" s="42">
        <v>7</v>
      </c>
      <c r="D11" s="43">
        <f t="shared" si="0"/>
        <v>509216.57142857136</v>
      </c>
      <c r="E11" s="43">
        <f t="shared" si="1"/>
        <v>386880</v>
      </c>
      <c r="F11" s="43">
        <f t="shared" si="2"/>
        <v>197335.88571428575</v>
      </c>
      <c r="G11" s="43">
        <f t="shared" si="3"/>
        <v>189577.14285714293</v>
      </c>
      <c r="H11" s="43">
        <f t="shared" si="4"/>
        <v>176245.42857142861</v>
      </c>
      <c r="I11" s="43">
        <f t="shared" si="5"/>
        <v>155408.51428571431</v>
      </c>
    </row>
    <row r="12" spans="3:9" ht="17">
      <c r="C12" s="42">
        <v>8</v>
      </c>
      <c r="D12" s="43">
        <f t="shared" si="0"/>
        <v>482694.87499999994</v>
      </c>
      <c r="E12" s="43">
        <f t="shared" si="1"/>
        <v>366730</v>
      </c>
      <c r="F12" s="43">
        <f t="shared" si="2"/>
        <v>187554.15000000002</v>
      </c>
      <c r="G12" s="43">
        <f t="shared" si="3"/>
        <v>180180.00000000006</v>
      </c>
      <c r="H12" s="43">
        <f t="shared" si="4"/>
        <v>167509.12500000003</v>
      </c>
      <c r="I12" s="43">
        <f t="shared" si="5"/>
        <v>147705.07500000001</v>
      </c>
    </row>
    <row r="13" spans="3:9" ht="17">
      <c r="C13" s="42">
        <v>9</v>
      </c>
      <c r="D13" s="43">
        <f t="shared" si="0"/>
        <v>456173.17857142852</v>
      </c>
      <c r="E13" s="43">
        <f t="shared" si="1"/>
        <v>346580</v>
      </c>
      <c r="F13" s="43">
        <f t="shared" si="2"/>
        <v>177772.4142857143</v>
      </c>
      <c r="G13" s="43">
        <f t="shared" si="3"/>
        <v>170782.85714285719</v>
      </c>
      <c r="H13" s="43">
        <f t="shared" si="4"/>
        <v>158772.82142857145</v>
      </c>
      <c r="I13" s="43">
        <f t="shared" si="5"/>
        <v>140001.63571428572</v>
      </c>
    </row>
    <row r="14" spans="3:9" ht="17">
      <c r="C14" s="42">
        <v>10</v>
      </c>
      <c r="D14" s="43">
        <f t="shared" si="0"/>
        <v>429651.4821428571</v>
      </c>
      <c r="E14" s="43">
        <f t="shared" si="1"/>
        <v>326430</v>
      </c>
      <c r="F14" s="43">
        <f t="shared" si="2"/>
        <v>167990.67857142858</v>
      </c>
      <c r="G14" s="43">
        <f t="shared" si="3"/>
        <v>161385.71428571432</v>
      </c>
      <c r="H14" s="43">
        <f t="shared" si="4"/>
        <v>150036.51785714287</v>
      </c>
      <c r="I14" s="43">
        <f t="shared" si="5"/>
        <v>132298.19642857142</v>
      </c>
    </row>
    <row r="15" spans="3:9" ht="17">
      <c r="C15" s="42">
        <v>11</v>
      </c>
      <c r="D15" s="43">
        <f t="shared" si="0"/>
        <v>403129.78571428568</v>
      </c>
      <c r="E15" s="43">
        <f t="shared" si="1"/>
        <v>306280</v>
      </c>
      <c r="F15" s="43">
        <f t="shared" si="2"/>
        <v>158208.94285714286</v>
      </c>
      <c r="G15" s="43">
        <f t="shared" si="3"/>
        <v>151988.57142857145</v>
      </c>
      <c r="H15" s="43">
        <f t="shared" si="4"/>
        <v>141300.21428571429</v>
      </c>
      <c r="I15" s="43">
        <f t="shared" si="5"/>
        <v>124594.75714285712</v>
      </c>
    </row>
    <row r="16" spans="3:9" ht="17">
      <c r="C16" s="42">
        <v>12</v>
      </c>
      <c r="D16" s="43">
        <f t="shared" si="0"/>
        <v>376608.08928571426</v>
      </c>
      <c r="E16" s="43">
        <f t="shared" si="1"/>
        <v>286130</v>
      </c>
      <c r="F16" s="43">
        <f t="shared" si="2"/>
        <v>148427.20714285714</v>
      </c>
      <c r="G16" s="43">
        <f t="shared" si="3"/>
        <v>142591.42857142858</v>
      </c>
      <c r="H16" s="43">
        <f t="shared" si="4"/>
        <v>132563.91071428571</v>
      </c>
      <c r="I16" s="43">
        <f t="shared" si="5"/>
        <v>116891.31785714284</v>
      </c>
    </row>
    <row r="17" spans="2:9" ht="17">
      <c r="C17" s="42">
        <v>13</v>
      </c>
      <c r="D17" s="43">
        <f t="shared" si="0"/>
        <v>350086.39285714284</v>
      </c>
      <c r="E17" s="43">
        <f t="shared" si="1"/>
        <v>265980</v>
      </c>
      <c r="F17" s="43">
        <f t="shared" si="2"/>
        <v>138645.47142857141</v>
      </c>
      <c r="G17" s="43">
        <f t="shared" si="3"/>
        <v>133194.28571428571</v>
      </c>
      <c r="H17" s="43">
        <f t="shared" si="4"/>
        <v>123827.60714285713</v>
      </c>
      <c r="I17" s="43">
        <f t="shared" si="5"/>
        <v>109187.87857142856</v>
      </c>
    </row>
    <row r="18" spans="2:9" ht="17">
      <c r="C18" s="42">
        <v>14</v>
      </c>
      <c r="D18" s="43">
        <f>+D19+$C$20</f>
        <v>323564.69642857142</v>
      </c>
      <c r="E18" s="43">
        <f>+E19+$D$20</f>
        <v>245830</v>
      </c>
      <c r="F18" s="43">
        <f>+F19+$E$20</f>
        <v>128863.73571428571</v>
      </c>
      <c r="G18" s="43">
        <f>+G19+$F$20</f>
        <v>123797.14285714286</v>
      </c>
      <c r="H18" s="43">
        <f>+H19+$G$20</f>
        <v>115091.30357142857</v>
      </c>
      <c r="I18" s="43">
        <f>+I19+$H$20</f>
        <v>101484.43928571428</v>
      </c>
    </row>
    <row r="19" spans="2:9" ht="17">
      <c r="C19" s="42">
        <v>15</v>
      </c>
      <c r="D19" s="43">
        <f>'Calculos Bases'!AE4</f>
        <v>297043</v>
      </c>
      <c r="E19" s="43">
        <f>'Calculos Bases'!AE5</f>
        <v>225680</v>
      </c>
      <c r="F19" s="43">
        <f>'Calculos Bases'!AE6</f>
        <v>119082</v>
      </c>
      <c r="G19" s="43">
        <f>'Calculos Bases'!AE7</f>
        <v>114400</v>
      </c>
      <c r="H19" s="43">
        <f>'Calculos Bases'!AE8</f>
        <v>106355</v>
      </c>
      <c r="I19" s="43">
        <f>'Calculos Bases'!AE9</f>
        <v>93781</v>
      </c>
    </row>
    <row r="20" spans="2:9">
      <c r="B20" s="41" t="s">
        <v>42</v>
      </c>
      <c r="C20" s="40">
        <f t="shared" ref="C20:H20" si="6">(D5-D19)/14</f>
        <v>26521.696428571428</v>
      </c>
      <c r="D20" s="40">
        <f t="shared" si="6"/>
        <v>20150</v>
      </c>
      <c r="E20" s="40">
        <f t="shared" si="6"/>
        <v>9781.7357142857127</v>
      </c>
      <c r="F20" s="40">
        <f t="shared" si="6"/>
        <v>9397.1428571428569</v>
      </c>
      <c r="G20" s="40">
        <f t="shared" si="6"/>
        <v>8736.3035714285706</v>
      </c>
      <c r="H20" s="40">
        <f t="shared" si="6"/>
        <v>7703.4392857142857</v>
      </c>
    </row>
  </sheetData>
  <mergeCells count="1">
    <mergeCell ref="C3:I3"/>
  </mergeCells>
  <phoneticPr fontId="8" type="noConversion"/>
  <pageMargins left="0.75" right="0.75" top="1" bottom="1" header="0" footer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3"/>
  <dimension ref="B2:I20"/>
  <sheetViews>
    <sheetView showGridLines="0" workbookViewId="0">
      <selection activeCell="Y27" sqref="Y27"/>
    </sheetView>
  </sheetViews>
  <sheetFormatPr baseColWidth="10" defaultRowHeight="13"/>
  <sheetData>
    <row r="2" spans="3:9" ht="14" thickBot="1"/>
    <row r="3" spans="3:9" ht="18" thickTop="1" thickBot="1">
      <c r="C3" s="91" t="s">
        <v>40</v>
      </c>
      <c r="D3" s="92"/>
      <c r="E3" s="92"/>
      <c r="F3" s="92"/>
      <c r="G3" s="92"/>
      <c r="H3" s="92"/>
      <c r="I3" s="93"/>
    </row>
    <row r="4" spans="3:9" ht="22" thickTop="1">
      <c r="C4" s="2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9" t="s">
        <v>20</v>
      </c>
    </row>
    <row r="5" spans="3:9" ht="17">
      <c r="C5" s="42">
        <v>1</v>
      </c>
      <c r="D5" s="43">
        <f>(+D19*125%)+D19</f>
        <v>625207.5</v>
      </c>
      <c r="E5" s="43">
        <f>(+E19*125%)+E19</f>
        <v>475004.25</v>
      </c>
      <c r="F5" s="43">
        <f>(+F19*115%)+F19</f>
        <v>239501.4</v>
      </c>
      <c r="G5" s="43">
        <f>(+G19*115%)+G19</f>
        <v>230084.4</v>
      </c>
      <c r="H5" s="43">
        <f>(+H19*115%)+H19</f>
        <v>213903.5</v>
      </c>
      <c r="I5" s="43">
        <f>(+I19*115%)+I19</f>
        <v>188615.2</v>
      </c>
    </row>
    <row r="6" spans="3:9" ht="17">
      <c r="C6" s="42">
        <v>2</v>
      </c>
      <c r="D6" s="43">
        <f>+D7+'Tabla 2007'!$C$20</f>
        <v>600397.67857142864</v>
      </c>
      <c r="E6" s="43">
        <f>+E7+'Tabla 2007'!$D$20</f>
        <v>456154.875</v>
      </c>
      <c r="F6" s="43">
        <f>+F7+'Tabla 2007'!$E$20</f>
        <v>230351.01428571431</v>
      </c>
      <c r="G6" s="43">
        <f>+G7+'Tabla 2007'!$F$20</f>
        <v>221293.80000000008</v>
      </c>
      <c r="H6" s="43">
        <f>+H7+'Calculos Bases'!$BN$18</f>
        <v>197558.71428571438</v>
      </c>
      <c r="I6" s="43">
        <f>+I7+'Tabla 2007'!$H$20</f>
        <v>181408.97142857139</v>
      </c>
    </row>
    <row r="7" spans="3:9" ht="17">
      <c r="C7" s="42">
        <v>3</v>
      </c>
      <c r="D7" s="43">
        <f>+D8+'Tabla 2007'!$C$20</f>
        <v>575587.85714285716</v>
      </c>
      <c r="E7" s="43">
        <f>+E8+'Tabla 2007'!$D$20</f>
        <v>437305.5</v>
      </c>
      <c r="F7" s="43">
        <f>+F8+'Tabla 2007'!$E$20</f>
        <v>221200.62857142859</v>
      </c>
      <c r="G7" s="43">
        <f>+G8+'Tabla 2007'!$F$20</f>
        <v>212503.20000000007</v>
      </c>
      <c r="H7" s="43">
        <f>+H8+'Tabla 2007'!$G$20</f>
        <v>197558.71428571438</v>
      </c>
      <c r="I7" s="43">
        <f>+I8+'Tabla 2007'!$H$20</f>
        <v>174202.74285714282</v>
      </c>
    </row>
    <row r="8" spans="3:9" ht="17">
      <c r="C8" s="42">
        <v>4</v>
      </c>
      <c r="D8" s="43">
        <f>+D9+'Tabla 2007'!$C$20</f>
        <v>550778.03571428568</v>
      </c>
      <c r="E8" s="43">
        <f>+E9+'Tabla 2007'!$D$20</f>
        <v>418456.125</v>
      </c>
      <c r="F8" s="43">
        <f>+F9+'Tabla 2007'!$E$20</f>
        <v>212050.24285714288</v>
      </c>
      <c r="G8" s="43">
        <f>+G9+'Tabla 2007'!$F$20</f>
        <v>203712.60000000006</v>
      </c>
      <c r="H8" s="43">
        <f>+H9+'Tabla 2007'!$G$20</f>
        <v>189386.32142857151</v>
      </c>
      <c r="I8" s="43">
        <f>+I9+'Tabla 2007'!$H$20</f>
        <v>166996.51428571425</v>
      </c>
    </row>
    <row r="9" spans="3:9" ht="17">
      <c r="C9" s="42">
        <v>5</v>
      </c>
      <c r="D9" s="43">
        <f>+D10+'Tabla 2007'!$C$20</f>
        <v>525968.2142857142</v>
      </c>
      <c r="E9" s="43">
        <f>+E10+'Tabla 2007'!$D$20</f>
        <v>399606.75</v>
      </c>
      <c r="F9" s="43">
        <f>+F10+'Tabla 2007'!$E$20</f>
        <v>202899.85714285716</v>
      </c>
      <c r="G9" s="43">
        <f>+G10+'Tabla 2007'!$F$20</f>
        <v>194922.00000000006</v>
      </c>
      <c r="H9" s="43">
        <f>+H10+'Tabla 2007'!$G$20</f>
        <v>181213.92857142864</v>
      </c>
      <c r="I9" s="43">
        <f>+I10+'Tabla 2007'!$H$20</f>
        <v>159790.28571428568</v>
      </c>
    </row>
    <row r="10" spans="3:9" ht="17">
      <c r="C10" s="42">
        <v>6</v>
      </c>
      <c r="D10" s="43">
        <f>+D11+'Tabla 2007'!$C$20</f>
        <v>501158.39285714278</v>
      </c>
      <c r="E10" s="43">
        <f>+E11+'Tabla 2007'!$D$20</f>
        <v>380757.375</v>
      </c>
      <c r="F10" s="43">
        <f>+F11+'Tabla 2007'!$E$20</f>
        <v>193749.47142857144</v>
      </c>
      <c r="G10" s="43">
        <f>+G11+'Tabla 2007'!$F$20</f>
        <v>186131.40000000005</v>
      </c>
      <c r="H10" s="43">
        <f>+H11+'Tabla 2007'!$G$20</f>
        <v>173041.53571428577</v>
      </c>
      <c r="I10" s="43">
        <f>+I11+'Tabla 2007'!$H$20</f>
        <v>152584.05714285711</v>
      </c>
    </row>
    <row r="11" spans="3:9" ht="17">
      <c r="C11" s="42">
        <v>7</v>
      </c>
      <c r="D11" s="43">
        <f>+D12+'Tabla 2007'!$C$20</f>
        <v>476348.57142857136</v>
      </c>
      <c r="E11" s="43">
        <f>+E12+'Tabla 2007'!$D$20</f>
        <v>361908</v>
      </c>
      <c r="F11" s="43">
        <f>+F12+'Tabla 2007'!$E$20</f>
        <v>184599.08571428573</v>
      </c>
      <c r="G11" s="43">
        <f>+G12+'Tabla 2007'!$F$20</f>
        <v>177340.80000000005</v>
      </c>
      <c r="H11" s="43">
        <f>+H12+'Tabla 2007'!$G$20</f>
        <v>164869.1428571429</v>
      </c>
      <c r="I11" s="43">
        <f>+I12+'Tabla 2007'!$H$20</f>
        <v>145377.82857142854</v>
      </c>
    </row>
    <row r="12" spans="3:9" ht="17">
      <c r="C12" s="42">
        <v>8</v>
      </c>
      <c r="D12" s="43">
        <f>+D13+'Tabla 2007'!$C$20</f>
        <v>451538.74999999994</v>
      </c>
      <c r="E12" s="43">
        <f>+E13+'Tabla 2007'!$D$20</f>
        <v>343058.625</v>
      </c>
      <c r="F12" s="43">
        <f>+F13+'Tabla 2007'!$E$20</f>
        <v>175448.7</v>
      </c>
      <c r="G12" s="43">
        <f>+G13+'Tabla 2007'!$F$20</f>
        <v>168550.20000000004</v>
      </c>
      <c r="H12" s="43">
        <f>+H13+'Tabla 2007'!$G$20</f>
        <v>156696.75000000003</v>
      </c>
      <c r="I12" s="43">
        <f>+I13+'Tabla 2007'!$H$20</f>
        <v>138171.59999999998</v>
      </c>
    </row>
    <row r="13" spans="3:9" ht="17">
      <c r="C13" s="42">
        <v>9</v>
      </c>
      <c r="D13" s="43">
        <f>+D14+'Tabla 2007'!$C$20</f>
        <v>426728.92857142852</v>
      </c>
      <c r="E13" s="43">
        <f>+E14+'Tabla 2007'!$D$20</f>
        <v>324209.25</v>
      </c>
      <c r="F13" s="43">
        <f>+F14+'Tabla 2007'!$E$20</f>
        <v>166298.3142857143</v>
      </c>
      <c r="G13" s="43">
        <f>+G14+'Tabla 2007'!$F$20</f>
        <v>159759.60000000003</v>
      </c>
      <c r="H13" s="43">
        <f>+H14+'Tabla 2007'!$G$20</f>
        <v>148524.35714285716</v>
      </c>
      <c r="I13" s="43">
        <f>+I14+'Tabla 2007'!$H$20</f>
        <v>130965.37142857141</v>
      </c>
    </row>
    <row r="14" spans="3:9" ht="17">
      <c r="C14" s="42">
        <v>10</v>
      </c>
      <c r="D14" s="43">
        <f>+D15+'Tabla 2007'!$C$20</f>
        <v>401919.1071428571</v>
      </c>
      <c r="E14" s="43">
        <f>+E15+'Tabla 2007'!$D$20</f>
        <v>305359.875</v>
      </c>
      <c r="F14" s="43">
        <f>+F15+'Tabla 2007'!$E$20</f>
        <v>157147.92857142858</v>
      </c>
      <c r="G14" s="43">
        <f>+G15+'Tabla 2007'!$F$20</f>
        <v>150969.00000000003</v>
      </c>
      <c r="H14" s="43">
        <f>+H15+'Tabla 2007'!$G$20</f>
        <v>140351.96428571429</v>
      </c>
      <c r="I14" s="43">
        <f>+I15+'Tabla 2007'!$H$20</f>
        <v>123759.14285714284</v>
      </c>
    </row>
    <row r="15" spans="3:9" ht="17">
      <c r="C15" s="42">
        <v>11</v>
      </c>
      <c r="D15" s="43">
        <f>+D16+'Tabla 2007'!$C$20</f>
        <v>377109.28571428568</v>
      </c>
      <c r="E15" s="43">
        <f>+E16+'Tabla 2007'!$D$20</f>
        <v>286510.5</v>
      </c>
      <c r="F15" s="43">
        <f>+F16+'Tabla 2007'!$E$20</f>
        <v>147997.54285714286</v>
      </c>
      <c r="G15" s="43">
        <f>+G16+'Tabla 2007'!$F$20</f>
        <v>142178.40000000002</v>
      </c>
      <c r="H15" s="43">
        <f>+H16+'Tabla 2007'!$G$20</f>
        <v>132179.57142857142</v>
      </c>
      <c r="I15" s="43">
        <f>+I16+'Tabla 2007'!$H$20</f>
        <v>116552.91428571427</v>
      </c>
    </row>
    <row r="16" spans="3:9" ht="17">
      <c r="C16" s="42">
        <v>12</v>
      </c>
      <c r="D16" s="43">
        <f>+D17+'Tabla 2007'!$C$20</f>
        <v>352299.46428571426</v>
      </c>
      <c r="E16" s="43">
        <f>+E17+'Tabla 2007'!$D$20</f>
        <v>267661.125</v>
      </c>
      <c r="F16" s="43">
        <f>+F17+'Tabla 2007'!$E$20</f>
        <v>138847.15714285715</v>
      </c>
      <c r="G16" s="43">
        <f>+G17+'Tabla 2007'!$F$20</f>
        <v>133387.80000000002</v>
      </c>
      <c r="H16" s="43">
        <f>+H17+'Tabla 2007'!$G$20</f>
        <v>124007.17857142857</v>
      </c>
      <c r="I16" s="43">
        <f>+I17+'Tabla 2007'!$H$20</f>
        <v>109346.6857142857</v>
      </c>
    </row>
    <row r="17" spans="2:9" ht="17">
      <c r="C17" s="42">
        <v>13</v>
      </c>
      <c r="D17" s="43">
        <f>+D18+'Tabla 2007'!$C$20</f>
        <v>327489.64285714284</v>
      </c>
      <c r="E17" s="43">
        <f>+E18+'Tabla 2007'!$D$20</f>
        <v>248811.75</v>
      </c>
      <c r="F17" s="43">
        <f>+F18+'Tabla 2007'!$E$20</f>
        <v>129696.77142857143</v>
      </c>
      <c r="G17" s="43">
        <f>+G18+'Tabla 2007'!$F$20</f>
        <v>124597.20000000001</v>
      </c>
      <c r="H17" s="43">
        <f>+H18+'Tabla 2007'!$G$20</f>
        <v>115834.78571428571</v>
      </c>
      <c r="I17" s="43">
        <f>+I18+'Tabla 2007'!$H$20</f>
        <v>102140.45714285714</v>
      </c>
    </row>
    <row r="18" spans="2:9" ht="17">
      <c r="C18" s="42">
        <v>14</v>
      </c>
      <c r="D18" s="43">
        <f>+D19+'Tabla 2007'!$C$20</f>
        <v>302679.82142857142</v>
      </c>
      <c r="E18" s="43">
        <f>+E19+'Tabla 2007'!$D$20</f>
        <v>229962.375</v>
      </c>
      <c r="F18" s="43">
        <f>+F19+'Tabla 2007'!$E$20</f>
        <v>120546.38571428572</v>
      </c>
      <c r="G18" s="43">
        <f>+G19+'Tabla 2007'!$F$20</f>
        <v>115806.6</v>
      </c>
      <c r="H18" s="43">
        <f>+H19+'Tabla 2007'!$G$20</f>
        <v>107662.39285714286</v>
      </c>
      <c r="I18" s="43">
        <f>+I19+'Tabla 2007'!$H$20</f>
        <v>94934.228571428568</v>
      </c>
    </row>
    <row r="19" spans="2:9" ht="17">
      <c r="C19" s="42">
        <v>15</v>
      </c>
      <c r="D19" s="43">
        <f>'Calculos Bases'!AC4</f>
        <v>277870</v>
      </c>
      <c r="E19" s="43">
        <f>'Calculos Bases'!AC5</f>
        <v>211113</v>
      </c>
      <c r="F19" s="43">
        <f>'Calculos Bases'!AC6</f>
        <v>111396</v>
      </c>
      <c r="G19" s="43">
        <f>'Calculos Bases'!AC7</f>
        <v>107016</v>
      </c>
      <c r="H19" s="43">
        <f>'Calculos Bases'!AC8</f>
        <v>99490</v>
      </c>
      <c r="I19" s="43">
        <f>'Calculos Bases'!AC9</f>
        <v>87728</v>
      </c>
    </row>
    <row r="20" spans="2:9">
      <c r="B20" s="41"/>
      <c r="C20" s="40">
        <f t="shared" ref="C20:H20" si="0">(D5-D19)/14</f>
        <v>24809.821428571428</v>
      </c>
      <c r="D20" s="40">
        <f t="shared" si="0"/>
        <v>18849.375</v>
      </c>
      <c r="E20" s="40">
        <f t="shared" si="0"/>
        <v>9150.3857142857141</v>
      </c>
      <c r="F20" s="40">
        <f t="shared" si="0"/>
        <v>8790.6</v>
      </c>
      <c r="G20" s="40">
        <f t="shared" si="0"/>
        <v>8172.3928571428569</v>
      </c>
      <c r="H20" s="40">
        <f t="shared" si="0"/>
        <v>7206.2285714285726</v>
      </c>
    </row>
  </sheetData>
  <mergeCells count="1">
    <mergeCell ref="C3:I3"/>
  </mergeCells>
  <phoneticPr fontId="8" type="noConversion"/>
  <pageMargins left="0.75" right="0.75" top="1" bottom="1" header="0" footer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4"/>
  <dimension ref="B2:I20"/>
  <sheetViews>
    <sheetView showGridLines="0" workbookViewId="0">
      <selection activeCell="Y27" sqref="Y27"/>
    </sheetView>
  </sheetViews>
  <sheetFormatPr baseColWidth="10" defaultRowHeight="13"/>
  <sheetData>
    <row r="2" spans="3:9" ht="14" thickBot="1"/>
    <row r="3" spans="3:9" ht="18" thickTop="1" thickBot="1">
      <c r="C3" s="91" t="s">
        <v>43</v>
      </c>
      <c r="D3" s="92"/>
      <c r="E3" s="92"/>
      <c r="F3" s="92"/>
      <c r="G3" s="92"/>
      <c r="H3" s="92"/>
      <c r="I3" s="93"/>
    </row>
    <row r="4" spans="3:9" ht="22" thickTop="1">
      <c r="C4" s="2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9" t="s">
        <v>20</v>
      </c>
    </row>
    <row r="5" spans="3:9" ht="17">
      <c r="C5" s="42">
        <v>1</v>
      </c>
      <c r="D5" s="43">
        <f>(+D19*125%)+D19</f>
        <v>594303.75</v>
      </c>
      <c r="E5" s="43">
        <f>(+E19*125%)+E19</f>
        <v>451525.5</v>
      </c>
      <c r="F5" s="43">
        <f>(+F19*115%)+F19</f>
        <v>227663.5</v>
      </c>
      <c r="G5" s="43">
        <f>(+G19*115%)+G19</f>
        <v>218710.9</v>
      </c>
      <c r="H5" s="43">
        <f>(+H19*115%)+H19</f>
        <v>203329.8</v>
      </c>
      <c r="I5" s="43">
        <f>(+I19*115%)+I19</f>
        <v>179292.79999999999</v>
      </c>
    </row>
    <row r="6" spans="3:9" ht="17">
      <c r="C6" s="42">
        <v>2</v>
      </c>
      <c r="D6" s="43">
        <f t="shared" ref="D6:D17" si="0">+D7+$C$20</f>
        <v>570720.26785714307</v>
      </c>
      <c r="E6" s="43">
        <f t="shared" ref="E6:E17" si="1">+E7+$D$20</f>
        <v>433607.82142857154</v>
      </c>
      <c r="F6" s="43">
        <f t="shared" ref="F6:F17" si="2">+F7+$E$20</f>
        <v>218965.39285714272</v>
      </c>
      <c r="G6" s="43">
        <f t="shared" ref="G6:G17" si="3">+G7+$F$20</f>
        <v>210354.83571428579</v>
      </c>
      <c r="H6" s="43">
        <f t="shared" ref="H6:H17" si="4">+H7+$G$20</f>
        <v>195561.3857142856</v>
      </c>
      <c r="I6" s="43">
        <f t="shared" ref="I6:I17" si="5">+I7+$H$20</f>
        <v>172442.74285714285</v>
      </c>
    </row>
    <row r="7" spans="3:9" ht="17">
      <c r="C7" s="42">
        <v>3</v>
      </c>
      <c r="D7" s="43">
        <f t="shared" si="0"/>
        <v>547136.78571428591</v>
      </c>
      <c r="E7" s="43">
        <f t="shared" si="1"/>
        <v>415690.14285714296</v>
      </c>
      <c r="F7" s="43">
        <f t="shared" si="2"/>
        <v>210267.28571428559</v>
      </c>
      <c r="G7" s="43">
        <f t="shared" si="3"/>
        <v>201998.77142857149</v>
      </c>
      <c r="H7" s="43">
        <f t="shared" si="4"/>
        <v>187792.97142857133</v>
      </c>
      <c r="I7" s="43">
        <f t="shared" si="5"/>
        <v>165592.6857142857</v>
      </c>
    </row>
    <row r="8" spans="3:9" ht="17">
      <c r="C8" s="42">
        <v>4</v>
      </c>
      <c r="D8" s="43">
        <f t="shared" si="0"/>
        <v>523553.30357142875</v>
      </c>
      <c r="E8" s="43">
        <f t="shared" si="1"/>
        <v>397772.46428571438</v>
      </c>
      <c r="F8" s="43">
        <f t="shared" si="2"/>
        <v>201569.17857142846</v>
      </c>
      <c r="G8" s="43">
        <f t="shared" si="3"/>
        <v>193642.70714285719</v>
      </c>
      <c r="H8" s="43">
        <f t="shared" si="4"/>
        <v>180024.55714285705</v>
      </c>
      <c r="I8" s="43">
        <f t="shared" si="5"/>
        <v>158742.62857142856</v>
      </c>
    </row>
    <row r="9" spans="3:9" ht="17">
      <c r="C9" s="42">
        <v>5</v>
      </c>
      <c r="D9" s="43">
        <f t="shared" si="0"/>
        <v>499969.82142857159</v>
      </c>
      <c r="E9" s="43">
        <f t="shared" si="1"/>
        <v>379854.7857142858</v>
      </c>
      <c r="F9" s="43">
        <f t="shared" si="2"/>
        <v>192871.07142857133</v>
      </c>
      <c r="G9" s="43">
        <f t="shared" si="3"/>
        <v>185286.6428571429</v>
      </c>
      <c r="H9" s="43">
        <f t="shared" si="4"/>
        <v>172256.14285714278</v>
      </c>
      <c r="I9" s="43">
        <f t="shared" si="5"/>
        <v>151892.57142857142</v>
      </c>
    </row>
    <row r="10" spans="3:9" ht="17">
      <c r="C10" s="42">
        <v>6</v>
      </c>
      <c r="D10" s="43">
        <f t="shared" si="0"/>
        <v>476386.33928571444</v>
      </c>
      <c r="E10" s="43">
        <f t="shared" si="1"/>
        <v>361937.10714285722</v>
      </c>
      <c r="F10" s="43">
        <f t="shared" si="2"/>
        <v>184172.9642857142</v>
      </c>
      <c r="G10" s="43">
        <f t="shared" si="3"/>
        <v>176930.5785714286</v>
      </c>
      <c r="H10" s="43">
        <f t="shared" si="4"/>
        <v>164487.72857142851</v>
      </c>
      <c r="I10" s="43">
        <f t="shared" si="5"/>
        <v>145042.51428571428</v>
      </c>
    </row>
    <row r="11" spans="3:9" ht="17">
      <c r="C11" s="42">
        <v>7</v>
      </c>
      <c r="D11" s="43">
        <f t="shared" si="0"/>
        <v>452802.85714285728</v>
      </c>
      <c r="E11" s="43">
        <f t="shared" si="1"/>
        <v>344019.42857142864</v>
      </c>
      <c r="F11" s="43">
        <f t="shared" si="2"/>
        <v>175474.85714285707</v>
      </c>
      <c r="G11" s="43">
        <f t="shared" si="3"/>
        <v>168574.51428571431</v>
      </c>
      <c r="H11" s="43">
        <f t="shared" si="4"/>
        <v>156719.31428571424</v>
      </c>
      <c r="I11" s="43">
        <f t="shared" si="5"/>
        <v>138192.45714285714</v>
      </c>
    </row>
    <row r="12" spans="3:9" ht="17">
      <c r="C12" s="42">
        <v>8</v>
      </c>
      <c r="D12" s="43">
        <f t="shared" si="0"/>
        <v>429219.37500000012</v>
      </c>
      <c r="E12" s="43">
        <f t="shared" si="1"/>
        <v>326101.75000000006</v>
      </c>
      <c r="F12" s="43">
        <f t="shared" si="2"/>
        <v>166776.74999999994</v>
      </c>
      <c r="G12" s="43">
        <f t="shared" si="3"/>
        <v>160218.45000000001</v>
      </c>
      <c r="H12" s="43">
        <f t="shared" si="4"/>
        <v>148950.89999999997</v>
      </c>
      <c r="I12" s="43">
        <f t="shared" si="5"/>
        <v>131342.39999999999</v>
      </c>
    </row>
    <row r="13" spans="3:9" ht="17">
      <c r="C13" s="42">
        <v>9</v>
      </c>
      <c r="D13" s="43">
        <f t="shared" si="0"/>
        <v>405635.89285714296</v>
      </c>
      <c r="E13" s="43">
        <f t="shared" si="1"/>
        <v>308184.07142857148</v>
      </c>
      <c r="F13" s="43">
        <f t="shared" si="2"/>
        <v>158078.64285714281</v>
      </c>
      <c r="G13" s="43">
        <f t="shared" si="3"/>
        <v>151862.38571428572</v>
      </c>
      <c r="H13" s="43">
        <f t="shared" si="4"/>
        <v>141182.48571428569</v>
      </c>
      <c r="I13" s="43">
        <f t="shared" si="5"/>
        <v>124492.34285714285</v>
      </c>
    </row>
    <row r="14" spans="3:9" ht="17">
      <c r="C14" s="42">
        <v>10</v>
      </c>
      <c r="D14" s="43">
        <f t="shared" si="0"/>
        <v>382052.4107142858</v>
      </c>
      <c r="E14" s="43">
        <f t="shared" si="1"/>
        <v>290266.3928571429</v>
      </c>
      <c r="F14" s="43">
        <f t="shared" si="2"/>
        <v>149380.53571428568</v>
      </c>
      <c r="G14" s="43">
        <f t="shared" si="3"/>
        <v>143506.32142857142</v>
      </c>
      <c r="H14" s="43">
        <f t="shared" si="4"/>
        <v>133414.07142857142</v>
      </c>
      <c r="I14" s="43">
        <f t="shared" si="5"/>
        <v>117642.28571428571</v>
      </c>
    </row>
    <row r="15" spans="3:9" ht="17">
      <c r="C15" s="42">
        <v>11</v>
      </c>
      <c r="D15" s="43">
        <f t="shared" si="0"/>
        <v>358468.92857142864</v>
      </c>
      <c r="E15" s="43">
        <f t="shared" si="1"/>
        <v>272348.71428571432</v>
      </c>
      <c r="F15" s="43">
        <f t="shared" si="2"/>
        <v>140682.42857142855</v>
      </c>
      <c r="G15" s="43">
        <f t="shared" si="3"/>
        <v>135150.25714285712</v>
      </c>
      <c r="H15" s="43">
        <f t="shared" si="4"/>
        <v>125645.65714285715</v>
      </c>
      <c r="I15" s="43">
        <f t="shared" si="5"/>
        <v>110792.22857142857</v>
      </c>
    </row>
    <row r="16" spans="3:9" ht="17">
      <c r="C16" s="42">
        <v>12</v>
      </c>
      <c r="D16" s="43">
        <f t="shared" si="0"/>
        <v>334885.44642857148</v>
      </c>
      <c r="E16" s="43">
        <f t="shared" si="1"/>
        <v>254431.03571428574</v>
      </c>
      <c r="F16" s="43">
        <f t="shared" si="2"/>
        <v>131984.32142857142</v>
      </c>
      <c r="G16" s="43">
        <f t="shared" si="3"/>
        <v>126794.19285714284</v>
      </c>
      <c r="H16" s="43">
        <f t="shared" si="4"/>
        <v>117877.24285714286</v>
      </c>
      <c r="I16" s="43">
        <f t="shared" si="5"/>
        <v>103942.17142857143</v>
      </c>
    </row>
    <row r="17" spans="2:9" ht="17">
      <c r="C17" s="42">
        <v>13</v>
      </c>
      <c r="D17" s="43">
        <f t="shared" si="0"/>
        <v>311301.96428571432</v>
      </c>
      <c r="E17" s="43">
        <f t="shared" si="1"/>
        <v>236513.35714285716</v>
      </c>
      <c r="F17" s="43">
        <f t="shared" si="2"/>
        <v>123286.21428571429</v>
      </c>
      <c r="G17" s="43">
        <f t="shared" si="3"/>
        <v>118438.12857142856</v>
      </c>
      <c r="H17" s="43">
        <f t="shared" si="4"/>
        <v>110108.82857142857</v>
      </c>
      <c r="I17" s="43">
        <f t="shared" si="5"/>
        <v>97092.114285714284</v>
      </c>
    </row>
    <row r="18" spans="2:9" ht="17">
      <c r="C18" s="42">
        <v>14</v>
      </c>
      <c r="D18" s="43">
        <f>+D19+$C$20</f>
        <v>287718.48214285716</v>
      </c>
      <c r="E18" s="43">
        <f>+E19+$D$20</f>
        <v>218595.67857142858</v>
      </c>
      <c r="F18" s="43">
        <f>+F19+$E$20</f>
        <v>114588.10714285714</v>
      </c>
      <c r="G18" s="43">
        <f>+G19+$F$20</f>
        <v>110082.06428571428</v>
      </c>
      <c r="H18" s="43">
        <f>+H19+$G$20</f>
        <v>102340.41428571429</v>
      </c>
      <c r="I18" s="43">
        <f>+I19+$H$20</f>
        <v>90242.057142857142</v>
      </c>
    </row>
    <row r="19" spans="2:9" ht="17">
      <c r="C19" s="42">
        <v>15</v>
      </c>
      <c r="D19" s="43">
        <f>'Calculos Bases'!AA4</f>
        <v>264135</v>
      </c>
      <c r="E19" s="43">
        <f>'Calculos Bases'!AA5</f>
        <v>200678</v>
      </c>
      <c r="F19" s="43">
        <f>'Calculos Bases'!AA6</f>
        <v>105890</v>
      </c>
      <c r="G19" s="43">
        <f>'Calculos Bases'!AA7</f>
        <v>101726</v>
      </c>
      <c r="H19" s="43">
        <f>'Calculos Bases'!AA8</f>
        <v>94572</v>
      </c>
      <c r="I19" s="43">
        <f>'Calculos Bases'!AA9</f>
        <v>83392</v>
      </c>
    </row>
    <row r="20" spans="2:9">
      <c r="B20" s="41"/>
      <c r="C20" s="48">
        <f t="shared" ref="C20:H20" si="6">(D5-D19)/14</f>
        <v>23583.482142857141</v>
      </c>
      <c r="D20" s="48">
        <f t="shared" si="6"/>
        <v>17917.678571428572</v>
      </c>
      <c r="E20" s="48">
        <f t="shared" si="6"/>
        <v>8698.1071428571431</v>
      </c>
      <c r="F20" s="48">
        <f t="shared" si="6"/>
        <v>8356.0642857142848</v>
      </c>
      <c r="G20" s="48">
        <f t="shared" si="6"/>
        <v>7768.4142857142851</v>
      </c>
      <c r="H20" s="48">
        <f t="shared" si="6"/>
        <v>6850.057142857142</v>
      </c>
    </row>
  </sheetData>
  <mergeCells count="1">
    <mergeCell ref="C3:I3"/>
  </mergeCells>
  <phoneticPr fontId="8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40216-B653-1D4C-B20E-75E6CC6BC939}">
  <dimension ref="C1:I23"/>
  <sheetViews>
    <sheetView tabSelected="1" zoomScale="172" zoomScaleNormal="100" workbookViewId="0">
      <selection activeCell="C2" sqref="C2:I2"/>
    </sheetView>
  </sheetViews>
  <sheetFormatPr baseColWidth="10" defaultRowHeight="13"/>
  <cols>
    <col min="10" max="10" width="4.83203125" customWidth="1"/>
  </cols>
  <sheetData>
    <row r="1" spans="3:9">
      <c r="C1" s="69" t="s">
        <v>108</v>
      </c>
      <c r="D1" s="70"/>
      <c r="E1" s="70"/>
      <c r="F1" s="70"/>
      <c r="G1" s="70"/>
      <c r="H1" s="70"/>
      <c r="I1" s="71"/>
    </row>
    <row r="2" spans="3:9" ht="14" thickBot="1">
      <c r="C2" s="72" t="s">
        <v>70</v>
      </c>
      <c r="D2" s="73"/>
      <c r="E2" s="73"/>
      <c r="F2" s="73"/>
      <c r="G2" s="73"/>
      <c r="H2" s="73"/>
      <c r="I2" s="74"/>
    </row>
    <row r="3" spans="3:9" ht="14" thickBot="1">
      <c r="C3" s="75"/>
      <c r="D3" s="76"/>
      <c r="E3" s="76"/>
      <c r="F3" s="76"/>
      <c r="G3" s="76"/>
      <c r="H3" s="76"/>
      <c r="I3" s="77"/>
    </row>
    <row r="4" spans="3:9" ht="17" thickBot="1">
      <c r="C4" s="78" t="s">
        <v>97</v>
      </c>
      <c r="D4" s="79"/>
      <c r="E4" s="79"/>
      <c r="F4" s="79"/>
      <c r="G4" s="79"/>
      <c r="H4" s="79"/>
      <c r="I4" s="80"/>
    </row>
    <row r="5" spans="3:9" ht="22" thickBot="1">
      <c r="C5" s="57" t="s">
        <v>14</v>
      </c>
      <c r="D5" s="58" t="s">
        <v>15</v>
      </c>
      <c r="E5" s="58" t="s">
        <v>16</v>
      </c>
      <c r="F5" s="58" t="s">
        <v>17</v>
      </c>
      <c r="G5" s="58" t="s">
        <v>18</v>
      </c>
      <c r="H5" s="58" t="s">
        <v>19</v>
      </c>
      <c r="I5" s="59" t="s">
        <v>20</v>
      </c>
    </row>
    <row r="6" spans="3:9" ht="17">
      <c r="C6" s="55">
        <v>1</v>
      </c>
      <c r="D6" s="56">
        <f>(+D20*125%)+D20</f>
        <v>1214115.75</v>
      </c>
      <c r="E6" s="56">
        <f>(+E20*125%)+E20</f>
        <v>922437</v>
      </c>
      <c r="F6" s="56">
        <f>(+F20*115%)+F20</f>
        <v>538059</v>
      </c>
      <c r="G6" s="56">
        <f>(+G20*115%)+G20</f>
        <v>516896.55</v>
      </c>
      <c r="H6" s="56">
        <f>(+H20*115%)+H20</f>
        <v>480544.35</v>
      </c>
      <c r="I6" s="56">
        <f>(+I20*115%)+I20</f>
        <v>423732.75</v>
      </c>
    </row>
    <row r="7" spans="3:9" ht="17">
      <c r="C7" s="42">
        <v>2</v>
      </c>
      <c r="D7" s="43">
        <f t="shared" ref="D7:D18" si="0">+D8+$C$21</f>
        <v>1165936.5535714289</v>
      </c>
      <c r="E7" s="43">
        <f t="shared" ref="E7:E18" si="1">+E8+$D$21</f>
        <v>885832.35714285693</v>
      </c>
      <c r="F7" s="43">
        <f t="shared" ref="F7:F18" si="2">+F8+$E$21</f>
        <v>517501.92857142846</v>
      </c>
      <c r="G7" s="43">
        <f t="shared" ref="G7:G18" si="3">+G8+$F$21</f>
        <v>497148.01071428554</v>
      </c>
      <c r="H7" s="43">
        <f t="shared" ref="H7:H18" si="4">+H8+$G$21</f>
        <v>462184.68214285723</v>
      </c>
      <c r="I7" s="43">
        <f t="shared" ref="I7:I18" si="5">+I8+$H$21</f>
        <v>407543.625</v>
      </c>
    </row>
    <row r="8" spans="3:9" ht="17">
      <c r="C8" s="42">
        <v>3</v>
      </c>
      <c r="D8" s="43">
        <f t="shared" si="0"/>
        <v>1117757.3571428575</v>
      </c>
      <c r="E8" s="43">
        <f t="shared" si="1"/>
        <v>849227.71428571409</v>
      </c>
      <c r="F8" s="43">
        <f t="shared" si="2"/>
        <v>496944.85714285704</v>
      </c>
      <c r="G8" s="43">
        <f t="shared" si="3"/>
        <v>477399.47142857127</v>
      </c>
      <c r="H8" s="43">
        <f t="shared" si="4"/>
        <v>443825.01428571437</v>
      </c>
      <c r="I8" s="43">
        <f t="shared" si="5"/>
        <v>391354.5</v>
      </c>
    </row>
    <row r="9" spans="3:9" ht="17">
      <c r="C9" s="42">
        <v>4</v>
      </c>
      <c r="D9" s="43">
        <f t="shared" si="0"/>
        <v>1069578.1607142861</v>
      </c>
      <c r="E9" s="43">
        <f t="shared" si="1"/>
        <v>812623.07142857125</v>
      </c>
      <c r="F9" s="43">
        <f t="shared" si="2"/>
        <v>476387.78571428562</v>
      </c>
      <c r="G9" s="43">
        <f t="shared" si="3"/>
        <v>457650.932142857</v>
      </c>
      <c r="H9" s="43">
        <f t="shared" si="4"/>
        <v>425465.3464285715</v>
      </c>
      <c r="I9" s="43">
        <f t="shared" si="5"/>
        <v>375165.375</v>
      </c>
    </row>
    <row r="10" spans="3:9" ht="17">
      <c r="C10" s="42">
        <v>5</v>
      </c>
      <c r="D10" s="43">
        <f t="shared" si="0"/>
        <v>1021398.9642857148</v>
      </c>
      <c r="E10" s="43">
        <f t="shared" si="1"/>
        <v>776018.42857142841</v>
      </c>
      <c r="F10" s="43">
        <f t="shared" si="2"/>
        <v>455830.7142857142</v>
      </c>
      <c r="G10" s="43">
        <f t="shared" si="3"/>
        <v>437902.39285714272</v>
      </c>
      <c r="H10" s="43">
        <f t="shared" si="4"/>
        <v>407105.67857142864</v>
      </c>
      <c r="I10" s="43">
        <f t="shared" si="5"/>
        <v>358976.25</v>
      </c>
    </row>
    <row r="11" spans="3:9" ht="17">
      <c r="C11" s="42">
        <v>6</v>
      </c>
      <c r="D11" s="43">
        <f t="shared" si="0"/>
        <v>973219.76785714331</v>
      </c>
      <c r="E11" s="43">
        <f t="shared" si="1"/>
        <v>739413.78571428556</v>
      </c>
      <c r="F11" s="43">
        <f t="shared" si="2"/>
        <v>435273.64285714278</v>
      </c>
      <c r="G11" s="43">
        <f t="shared" si="3"/>
        <v>418153.85357142845</v>
      </c>
      <c r="H11" s="43">
        <f t="shared" si="4"/>
        <v>388746.01071428577</v>
      </c>
      <c r="I11" s="43">
        <f t="shared" si="5"/>
        <v>342787.125</v>
      </c>
    </row>
    <row r="12" spans="3:9" ht="17">
      <c r="C12" s="42">
        <v>7</v>
      </c>
      <c r="D12" s="43">
        <f t="shared" si="0"/>
        <v>925040.57142857183</v>
      </c>
      <c r="E12" s="43">
        <f t="shared" si="1"/>
        <v>702809.14285714272</v>
      </c>
      <c r="F12" s="43">
        <f t="shared" si="2"/>
        <v>414716.57142857136</v>
      </c>
      <c r="G12" s="43">
        <f t="shared" si="3"/>
        <v>398405.31428571418</v>
      </c>
      <c r="H12" s="43">
        <f t="shared" si="4"/>
        <v>370386.34285714291</v>
      </c>
      <c r="I12" s="43">
        <f t="shared" si="5"/>
        <v>326598</v>
      </c>
    </row>
    <row r="13" spans="3:9" ht="17">
      <c r="C13" s="42">
        <v>8</v>
      </c>
      <c r="D13" s="43">
        <f t="shared" si="0"/>
        <v>876861.37500000035</v>
      </c>
      <c r="E13" s="43">
        <f t="shared" si="1"/>
        <v>666204.49999999988</v>
      </c>
      <c r="F13" s="43">
        <f t="shared" si="2"/>
        <v>394159.49999999994</v>
      </c>
      <c r="G13" s="43">
        <f t="shared" si="3"/>
        <v>378656.77499999991</v>
      </c>
      <c r="H13" s="43">
        <f t="shared" si="4"/>
        <v>352026.67500000005</v>
      </c>
      <c r="I13" s="43">
        <f t="shared" si="5"/>
        <v>310408.875</v>
      </c>
    </row>
    <row r="14" spans="3:9" ht="17">
      <c r="C14" s="42">
        <v>9</v>
      </c>
      <c r="D14" s="43">
        <f t="shared" si="0"/>
        <v>828682.17857142887</v>
      </c>
      <c r="E14" s="43">
        <f t="shared" si="1"/>
        <v>629599.85714285704</v>
      </c>
      <c r="F14" s="43">
        <f t="shared" si="2"/>
        <v>373602.42857142852</v>
      </c>
      <c r="G14" s="43">
        <f t="shared" si="3"/>
        <v>358908.23571428563</v>
      </c>
      <c r="H14" s="43">
        <f t="shared" si="4"/>
        <v>333667.00714285718</v>
      </c>
      <c r="I14" s="43">
        <f t="shared" si="5"/>
        <v>294219.75</v>
      </c>
    </row>
    <row r="15" spans="3:9" ht="17">
      <c r="C15" s="42">
        <v>10</v>
      </c>
      <c r="D15" s="43">
        <f t="shared" si="0"/>
        <v>780502.98214285739</v>
      </c>
      <c r="E15" s="43">
        <f t="shared" si="1"/>
        <v>592995.2142857142</v>
      </c>
      <c r="F15" s="43">
        <f t="shared" si="2"/>
        <v>353045.3571428571</v>
      </c>
      <c r="G15" s="43">
        <f t="shared" si="3"/>
        <v>339159.69642857136</v>
      </c>
      <c r="H15" s="43">
        <f t="shared" si="4"/>
        <v>315307.33928571432</v>
      </c>
      <c r="I15" s="43">
        <f t="shared" si="5"/>
        <v>278030.625</v>
      </c>
    </row>
    <row r="16" spans="3:9" ht="17">
      <c r="C16" s="42">
        <v>11</v>
      </c>
      <c r="D16" s="43">
        <f t="shared" si="0"/>
        <v>732323.78571428591</v>
      </c>
      <c r="E16" s="43">
        <f t="shared" si="1"/>
        <v>556390.57142857136</v>
      </c>
      <c r="F16" s="43">
        <f t="shared" si="2"/>
        <v>332488.28571428568</v>
      </c>
      <c r="G16" s="43">
        <f t="shared" si="3"/>
        <v>319411.15714285709</v>
      </c>
      <c r="H16" s="43">
        <f t="shared" si="4"/>
        <v>296947.67142857146</v>
      </c>
      <c r="I16" s="43">
        <f t="shared" si="5"/>
        <v>261841.5</v>
      </c>
    </row>
    <row r="17" spans="3:9" ht="17">
      <c r="C17" s="42">
        <v>12</v>
      </c>
      <c r="D17" s="43">
        <f t="shared" si="0"/>
        <v>684144.58928571444</v>
      </c>
      <c r="E17" s="43">
        <f t="shared" si="1"/>
        <v>519785.92857142852</v>
      </c>
      <c r="F17" s="43">
        <f t="shared" si="2"/>
        <v>311931.21428571426</v>
      </c>
      <c r="G17" s="43">
        <f t="shared" si="3"/>
        <v>299662.61785714282</v>
      </c>
      <c r="H17" s="43">
        <f t="shared" si="4"/>
        <v>278588.00357142859</v>
      </c>
      <c r="I17" s="43">
        <f t="shared" si="5"/>
        <v>245652.375</v>
      </c>
    </row>
    <row r="18" spans="3:9" ht="17">
      <c r="C18" s="42">
        <v>13</v>
      </c>
      <c r="D18" s="43">
        <f t="shared" si="0"/>
        <v>635965.39285714296</v>
      </c>
      <c r="E18" s="43">
        <f t="shared" si="1"/>
        <v>483181.28571428568</v>
      </c>
      <c r="F18" s="43">
        <f t="shared" si="2"/>
        <v>291374.14285714284</v>
      </c>
      <c r="G18" s="43">
        <f t="shared" si="3"/>
        <v>279914.07857142854</v>
      </c>
      <c r="H18" s="43">
        <f t="shared" si="4"/>
        <v>260228.33571428573</v>
      </c>
      <c r="I18" s="43">
        <f t="shared" si="5"/>
        <v>229463.25</v>
      </c>
    </row>
    <row r="19" spans="3:9" ht="17">
      <c r="C19" s="42">
        <v>14</v>
      </c>
      <c r="D19" s="43">
        <f>+D20+$C$21</f>
        <v>587786.19642857148</v>
      </c>
      <c r="E19" s="43">
        <f>+E20+$D$21</f>
        <v>446576.64285714284</v>
      </c>
      <c r="F19" s="43">
        <f>+F20+$E$21</f>
        <v>270817.07142857142</v>
      </c>
      <c r="G19" s="43">
        <f>+G20+$F$21</f>
        <v>260165.53928571427</v>
      </c>
      <c r="H19" s="43">
        <f>+H20+$G$21</f>
        <v>241868.66785714286</v>
      </c>
      <c r="I19" s="43">
        <f>+I20+$H$21</f>
        <v>213274.125</v>
      </c>
    </row>
    <row r="20" spans="3:9" ht="17">
      <c r="C20" s="42">
        <v>15</v>
      </c>
      <c r="D20" s="60">
        <f>'Calculos Bases'!AZ4</f>
        <v>539607</v>
      </c>
      <c r="E20" s="60">
        <f>'Calculos Bases'!AZ5</f>
        <v>409972</v>
      </c>
      <c r="F20" s="60">
        <f>'Calculos Bases'!AZ6</f>
        <v>250260</v>
      </c>
      <c r="G20" s="60">
        <f>'Calculos Bases'!AZ7</f>
        <v>240417</v>
      </c>
      <c r="H20" s="60">
        <f>'Calculos Bases'!AZ8</f>
        <v>223509</v>
      </c>
      <c r="I20" s="60">
        <f>'Calculos Bases'!AZ9</f>
        <v>197085</v>
      </c>
    </row>
    <row r="21" spans="3:9">
      <c r="C21" s="50">
        <f t="shared" ref="C21:H21" si="6">(D6-D20)/14</f>
        <v>48179.196428571428</v>
      </c>
      <c r="D21" s="50">
        <f t="shared" si="6"/>
        <v>36604.642857142855</v>
      </c>
      <c r="E21" s="50">
        <f t="shared" si="6"/>
        <v>20557.071428571428</v>
      </c>
      <c r="F21" s="50">
        <f t="shared" si="6"/>
        <v>19748.539285714283</v>
      </c>
      <c r="G21" s="50">
        <f t="shared" si="6"/>
        <v>18359.667857142857</v>
      </c>
      <c r="H21" s="50">
        <f t="shared" si="6"/>
        <v>16189.125</v>
      </c>
      <c r="I21" s="4"/>
    </row>
    <row r="22" spans="3:9" ht="14" thickBot="1"/>
    <row r="23" spans="3:9" ht="14" thickBot="1">
      <c r="C23" s="66" t="s">
        <v>104</v>
      </c>
      <c r="D23" s="67"/>
      <c r="E23" s="67"/>
      <c r="F23" s="67"/>
      <c r="G23" s="67"/>
      <c r="H23" s="67"/>
      <c r="I23" s="68"/>
    </row>
  </sheetData>
  <sheetProtection sheet="1" objects="1" scenarios="1"/>
  <mergeCells count="5">
    <mergeCell ref="C1:I1"/>
    <mergeCell ref="C2:I2"/>
    <mergeCell ref="C3:I3"/>
    <mergeCell ref="C4:I4"/>
    <mergeCell ref="C23:I2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5"/>
  <dimension ref="B1:H20"/>
  <sheetViews>
    <sheetView showGridLines="0" workbookViewId="0">
      <selection activeCell="Y27" sqref="Y27"/>
    </sheetView>
  </sheetViews>
  <sheetFormatPr baseColWidth="10" defaultRowHeight="13"/>
  <cols>
    <col min="3" max="4" width="10.1640625" customWidth="1"/>
    <col min="5" max="5" width="9.83203125" customWidth="1"/>
    <col min="6" max="7" width="10" customWidth="1"/>
    <col min="8" max="8" width="11.33203125" customWidth="1"/>
  </cols>
  <sheetData>
    <row r="1" spans="2:8" ht="14" thickBot="1"/>
    <row r="2" spans="2:8" ht="18" thickTop="1" thickBot="1">
      <c r="B2" s="91" t="s">
        <v>44</v>
      </c>
      <c r="C2" s="92"/>
      <c r="D2" s="92"/>
      <c r="E2" s="92"/>
      <c r="F2" s="92"/>
      <c r="G2" s="92"/>
      <c r="H2" s="93"/>
    </row>
    <row r="3" spans="2:8" ht="22" thickTop="1">
      <c r="B3" s="2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9" t="s">
        <v>20</v>
      </c>
    </row>
    <row r="4" spans="2:8" ht="17">
      <c r="B4" s="42">
        <v>1</v>
      </c>
      <c r="C4" s="43">
        <v>594303.75</v>
      </c>
      <c r="D4" s="43">
        <v>451525.5</v>
      </c>
      <c r="E4" s="43">
        <v>227663.5</v>
      </c>
      <c r="F4" s="43">
        <v>218710.9</v>
      </c>
      <c r="G4" s="43">
        <v>203329.8</v>
      </c>
      <c r="H4" s="43">
        <v>179292.79999999999</v>
      </c>
    </row>
    <row r="5" spans="2:8" ht="17">
      <c r="B5" s="42">
        <v>2</v>
      </c>
      <c r="C5" s="43">
        <f t="shared" ref="C5:C16" si="0">C6+$C$20</f>
        <v>569821.83928571455</v>
      </c>
      <c r="D5" s="43">
        <f t="shared" ref="D5:D16" si="1">D6+$D$20</f>
        <v>432925.25</v>
      </c>
      <c r="E5" s="43">
        <f t="shared" ref="E5:E16" si="2">E6+$E$20</f>
        <v>218605.25</v>
      </c>
      <c r="F5" s="43">
        <f t="shared" ref="F5:F16" si="3">F6+$F$20</f>
        <v>210008.83571428579</v>
      </c>
      <c r="G5" s="43">
        <f t="shared" ref="G5:G16" si="4">G6+$G$20</f>
        <v>195239.74285714285</v>
      </c>
      <c r="H5" s="43">
        <f t="shared" ref="H5:H16" si="5">H6+$H$20</f>
        <v>172159.10000000003</v>
      </c>
    </row>
    <row r="6" spans="2:8" ht="17">
      <c r="B6" s="42">
        <v>3</v>
      </c>
      <c r="C6" s="43">
        <f t="shared" si="0"/>
        <v>545339.92857142887</v>
      </c>
      <c r="D6" s="43">
        <f t="shared" si="1"/>
        <v>414325</v>
      </c>
      <c r="E6" s="43">
        <f t="shared" si="2"/>
        <v>209547</v>
      </c>
      <c r="F6" s="43">
        <f t="shared" si="3"/>
        <v>201306.77142857149</v>
      </c>
      <c r="G6" s="43">
        <f t="shared" si="4"/>
        <v>187149.6857142857</v>
      </c>
      <c r="H6" s="43">
        <f t="shared" si="5"/>
        <v>165025.40000000002</v>
      </c>
    </row>
    <row r="7" spans="2:8" ht="17">
      <c r="B7" s="42">
        <v>4</v>
      </c>
      <c r="C7" s="43">
        <f t="shared" si="0"/>
        <v>520858.01785714313</v>
      </c>
      <c r="D7" s="43">
        <f t="shared" si="1"/>
        <v>395724.75</v>
      </c>
      <c r="E7" s="43">
        <f t="shared" si="2"/>
        <v>200488.75</v>
      </c>
      <c r="F7" s="43">
        <f t="shared" si="3"/>
        <v>192604.70714285719</v>
      </c>
      <c r="G7" s="43">
        <f t="shared" si="4"/>
        <v>179059.62857142856</v>
      </c>
      <c r="H7" s="43">
        <f t="shared" si="5"/>
        <v>157891.70000000001</v>
      </c>
    </row>
    <row r="8" spans="2:8" ht="17">
      <c r="B8" s="42">
        <v>5</v>
      </c>
      <c r="C8" s="43">
        <f t="shared" si="0"/>
        <v>496376.10714285739</v>
      </c>
      <c r="D8" s="43">
        <f t="shared" si="1"/>
        <v>377124.5</v>
      </c>
      <c r="E8" s="43">
        <f t="shared" si="2"/>
        <v>191430.5</v>
      </c>
      <c r="F8" s="43">
        <f t="shared" si="3"/>
        <v>183902.6428571429</v>
      </c>
      <c r="G8" s="43">
        <f t="shared" si="4"/>
        <v>170969.57142857142</v>
      </c>
      <c r="H8" s="43">
        <f t="shared" si="5"/>
        <v>150758</v>
      </c>
    </row>
    <row r="9" spans="2:8" ht="17">
      <c r="B9" s="42">
        <v>6</v>
      </c>
      <c r="C9" s="43">
        <f t="shared" si="0"/>
        <v>471894.19642857165</v>
      </c>
      <c r="D9" s="43">
        <f t="shared" si="1"/>
        <v>358524.25</v>
      </c>
      <c r="E9" s="43">
        <f t="shared" si="2"/>
        <v>182372.25</v>
      </c>
      <c r="F9" s="43">
        <f t="shared" si="3"/>
        <v>175200.5785714286</v>
      </c>
      <c r="G9" s="43">
        <f t="shared" si="4"/>
        <v>162879.51428571428</v>
      </c>
      <c r="H9" s="43">
        <f t="shared" si="5"/>
        <v>143624.29999999999</v>
      </c>
    </row>
    <row r="10" spans="2:8" ht="17">
      <c r="B10" s="42">
        <v>7</v>
      </c>
      <c r="C10" s="43">
        <f t="shared" si="0"/>
        <v>447412.28571428591</v>
      </c>
      <c r="D10" s="43">
        <f t="shared" si="1"/>
        <v>339924</v>
      </c>
      <c r="E10" s="43">
        <f t="shared" si="2"/>
        <v>173314</v>
      </c>
      <c r="F10" s="43">
        <f t="shared" si="3"/>
        <v>166498.51428571431</v>
      </c>
      <c r="G10" s="43">
        <f t="shared" si="4"/>
        <v>154789.45714285714</v>
      </c>
      <c r="H10" s="43">
        <f t="shared" si="5"/>
        <v>136490.59999999998</v>
      </c>
    </row>
    <row r="11" spans="2:8" ht="17">
      <c r="B11" s="42">
        <v>8</v>
      </c>
      <c r="C11" s="43">
        <f t="shared" si="0"/>
        <v>422930.37500000017</v>
      </c>
      <c r="D11" s="43">
        <f t="shared" si="1"/>
        <v>321323.75</v>
      </c>
      <c r="E11" s="43">
        <f t="shared" si="2"/>
        <v>164255.75</v>
      </c>
      <c r="F11" s="43">
        <f t="shared" si="3"/>
        <v>157796.45000000001</v>
      </c>
      <c r="G11" s="43">
        <f t="shared" si="4"/>
        <v>146699.4</v>
      </c>
      <c r="H11" s="43">
        <f t="shared" si="5"/>
        <v>129356.89999999998</v>
      </c>
    </row>
    <row r="12" spans="2:8" ht="17">
      <c r="B12" s="42">
        <v>9</v>
      </c>
      <c r="C12" s="43">
        <f t="shared" si="0"/>
        <v>398448.46428571444</v>
      </c>
      <c r="D12" s="43">
        <f t="shared" si="1"/>
        <v>302723.5</v>
      </c>
      <c r="E12" s="43">
        <f t="shared" si="2"/>
        <v>155197.5</v>
      </c>
      <c r="F12" s="43">
        <f t="shared" si="3"/>
        <v>149094.38571428572</v>
      </c>
      <c r="G12" s="43">
        <f t="shared" si="4"/>
        <v>138609.34285714285</v>
      </c>
      <c r="H12" s="43">
        <f t="shared" si="5"/>
        <v>122223.19999999998</v>
      </c>
    </row>
    <row r="13" spans="2:8" ht="17">
      <c r="B13" s="42">
        <v>10</v>
      </c>
      <c r="C13" s="43">
        <f t="shared" si="0"/>
        <v>373966.5535714287</v>
      </c>
      <c r="D13" s="43">
        <f t="shared" si="1"/>
        <v>284123.25</v>
      </c>
      <c r="E13" s="43">
        <f t="shared" si="2"/>
        <v>146139.25</v>
      </c>
      <c r="F13" s="43">
        <f t="shared" si="3"/>
        <v>140392.32142857142</v>
      </c>
      <c r="G13" s="43">
        <f t="shared" si="4"/>
        <v>130519.28571428571</v>
      </c>
      <c r="H13" s="43">
        <f t="shared" si="5"/>
        <v>115089.49999999999</v>
      </c>
    </row>
    <row r="14" spans="2:8" ht="17">
      <c r="B14" s="42">
        <v>11</v>
      </c>
      <c r="C14" s="43">
        <f t="shared" si="0"/>
        <v>349484.64285714296</v>
      </c>
      <c r="D14" s="43">
        <f t="shared" si="1"/>
        <v>265523</v>
      </c>
      <c r="E14" s="43">
        <f t="shared" si="2"/>
        <v>137081</v>
      </c>
      <c r="F14" s="43">
        <f t="shared" si="3"/>
        <v>131690.25714285712</v>
      </c>
      <c r="G14" s="43">
        <f t="shared" si="4"/>
        <v>122429.22857142857</v>
      </c>
      <c r="H14" s="43">
        <f t="shared" si="5"/>
        <v>107955.79999999999</v>
      </c>
    </row>
    <row r="15" spans="2:8" ht="17">
      <c r="B15" s="42">
        <v>12</v>
      </c>
      <c r="C15" s="43">
        <f t="shared" si="0"/>
        <v>325002.73214285722</v>
      </c>
      <c r="D15" s="43">
        <f t="shared" si="1"/>
        <v>246922.75</v>
      </c>
      <c r="E15" s="43">
        <f t="shared" si="2"/>
        <v>128022.75</v>
      </c>
      <c r="F15" s="43">
        <f t="shared" si="3"/>
        <v>122988.19285714284</v>
      </c>
      <c r="G15" s="43">
        <f t="shared" si="4"/>
        <v>114339.17142857143</v>
      </c>
      <c r="H15" s="43">
        <f t="shared" si="5"/>
        <v>100822.09999999999</v>
      </c>
    </row>
    <row r="16" spans="2:8" ht="17">
      <c r="B16" s="42">
        <v>13</v>
      </c>
      <c r="C16" s="43">
        <f t="shared" si="0"/>
        <v>300520.82142857148</v>
      </c>
      <c r="D16" s="43">
        <f t="shared" si="1"/>
        <v>228322.5</v>
      </c>
      <c r="E16" s="43">
        <f t="shared" si="2"/>
        <v>118964.5</v>
      </c>
      <c r="F16" s="43">
        <f t="shared" si="3"/>
        <v>114286.12857142856</v>
      </c>
      <c r="G16" s="43">
        <f t="shared" si="4"/>
        <v>106249.11428571428</v>
      </c>
      <c r="H16" s="43">
        <f t="shared" si="5"/>
        <v>93688.4</v>
      </c>
    </row>
    <row r="17" spans="2:8" ht="17">
      <c r="B17" s="42">
        <v>14</v>
      </c>
      <c r="C17" s="43">
        <f>C18+$C$20</f>
        <v>276038.91071428574</v>
      </c>
      <c r="D17" s="43">
        <f>D18+$D$20</f>
        <v>209722.25</v>
      </c>
      <c r="E17" s="43">
        <f>E18+$E$20</f>
        <v>109906.25</v>
      </c>
      <c r="F17" s="43">
        <f>F18+$F$20</f>
        <v>105584.06428571428</v>
      </c>
      <c r="G17" s="43">
        <f>G18+$G$20</f>
        <v>98159.057142857142</v>
      </c>
      <c r="H17" s="43">
        <f>H18+$H$20</f>
        <v>86554.7</v>
      </c>
    </row>
    <row r="18" spans="2:8" ht="17">
      <c r="B18" s="42">
        <v>15</v>
      </c>
      <c r="C18" s="43">
        <f>'Calculos Bases'!Y4</f>
        <v>251557</v>
      </c>
      <c r="D18" s="43">
        <f>'Calculos Bases'!Y5</f>
        <v>191122</v>
      </c>
      <c r="E18" s="43">
        <f>'Calculos Bases'!Y6</f>
        <v>100848</v>
      </c>
      <c r="F18" s="43">
        <f>'Calculos Bases'!Y7</f>
        <v>96882</v>
      </c>
      <c r="G18" s="43">
        <f>'Calculos Bases'!Y8</f>
        <v>90069</v>
      </c>
      <c r="H18" s="43">
        <f>'Calculos Bases'!Y9</f>
        <v>79421</v>
      </c>
    </row>
    <row r="20" spans="2:8">
      <c r="B20" s="41"/>
      <c r="C20" s="40">
        <f t="shared" ref="C20:H20" si="6">(C4-C18)/14</f>
        <v>24481.910714285714</v>
      </c>
      <c r="D20" s="40">
        <f t="shared" si="6"/>
        <v>18600.25</v>
      </c>
      <c r="E20" s="40">
        <f t="shared" si="6"/>
        <v>9058.25</v>
      </c>
      <c r="F20" s="40">
        <f t="shared" si="6"/>
        <v>8702.0642857142848</v>
      </c>
      <c r="G20" s="40">
        <f t="shared" si="6"/>
        <v>8090.057142857142</v>
      </c>
      <c r="H20" s="40">
        <f t="shared" si="6"/>
        <v>7133.6999999999989</v>
      </c>
    </row>
  </sheetData>
  <mergeCells count="1">
    <mergeCell ref="B2:H2"/>
  </mergeCells>
  <phoneticPr fontId="8" type="noConversion"/>
  <pageMargins left="0.75" right="0.75" top="1" bottom="1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6"/>
  <dimension ref="B1:H20"/>
  <sheetViews>
    <sheetView showGridLines="0" topLeftCell="A3" workbookViewId="0">
      <selection activeCell="Y27" sqref="Y27"/>
    </sheetView>
  </sheetViews>
  <sheetFormatPr baseColWidth="10" defaultRowHeight="13"/>
  <sheetData>
    <row r="1" spans="2:8" ht="14" thickBot="1"/>
    <row r="2" spans="2:8" ht="18" thickTop="1" thickBot="1">
      <c r="B2" s="91" t="s">
        <v>45</v>
      </c>
      <c r="C2" s="92"/>
      <c r="D2" s="92"/>
      <c r="E2" s="92"/>
      <c r="F2" s="92"/>
      <c r="G2" s="92"/>
      <c r="H2" s="93"/>
    </row>
    <row r="3" spans="2:8" ht="22" thickTop="1">
      <c r="B3" s="2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9" t="s">
        <v>20</v>
      </c>
    </row>
    <row r="4" spans="2:8" ht="17">
      <c r="B4" s="42">
        <v>1</v>
      </c>
      <c r="C4" s="43">
        <v>594303.75</v>
      </c>
      <c r="D4" s="43">
        <v>451525.5</v>
      </c>
      <c r="E4" s="43">
        <v>227663.5</v>
      </c>
      <c r="F4" s="43">
        <v>218710.9</v>
      </c>
      <c r="G4" s="43">
        <v>203329.8</v>
      </c>
      <c r="H4" s="43">
        <v>179292.79999999999</v>
      </c>
    </row>
    <row r="5" spans="2:8" ht="17">
      <c r="B5" s="42">
        <v>2</v>
      </c>
      <c r="C5" s="43">
        <f t="shared" ref="C5:C16" si="0">C6+$C$20</f>
        <v>569214.19642857148</v>
      </c>
      <c r="D5" s="43">
        <f t="shared" ref="D5:D16" si="1">D6+$D$20</f>
        <v>432463.60714285704</v>
      </c>
      <c r="E5" s="43">
        <f t="shared" ref="E5:E16" si="2">E6+$E$20</f>
        <v>218361.67857142852</v>
      </c>
      <c r="F5" s="43">
        <f t="shared" ref="F5:F16" si="3">F6+$F$20</f>
        <v>209774.83571428579</v>
      </c>
      <c r="G5" s="43">
        <f t="shared" ref="G5:G16" si="4">G6+$G$20</f>
        <v>195022.1714285714</v>
      </c>
      <c r="H5" s="43">
        <f t="shared" ref="H5:H16" si="5">H6+$H$20</f>
        <v>171967.24285714285</v>
      </c>
    </row>
    <row r="6" spans="2:8" ht="17">
      <c r="B6" s="42">
        <v>3</v>
      </c>
      <c r="C6" s="43">
        <f t="shared" si="0"/>
        <v>544124.64285714296</v>
      </c>
      <c r="D6" s="43">
        <f t="shared" si="1"/>
        <v>413401.7142857142</v>
      </c>
      <c r="E6" s="43">
        <f t="shared" si="2"/>
        <v>209059.8571428571</v>
      </c>
      <c r="F6" s="43">
        <f t="shared" si="3"/>
        <v>200838.77142857149</v>
      </c>
      <c r="G6" s="43">
        <f t="shared" si="4"/>
        <v>186714.54285714283</v>
      </c>
      <c r="H6" s="43">
        <f t="shared" si="5"/>
        <v>164641.6857142857</v>
      </c>
    </row>
    <row r="7" spans="2:8" ht="17">
      <c r="B7" s="42">
        <v>4</v>
      </c>
      <c r="C7" s="43">
        <f t="shared" si="0"/>
        <v>519035.08928571438</v>
      </c>
      <c r="D7" s="43">
        <f t="shared" si="1"/>
        <v>394339.82142857136</v>
      </c>
      <c r="E7" s="43">
        <f t="shared" si="2"/>
        <v>199758.03571428568</v>
      </c>
      <c r="F7" s="43">
        <f t="shared" si="3"/>
        <v>191902.70714285719</v>
      </c>
      <c r="G7" s="43">
        <f t="shared" si="4"/>
        <v>178406.91428571427</v>
      </c>
      <c r="H7" s="43">
        <f t="shared" si="5"/>
        <v>157316.12857142856</v>
      </c>
    </row>
    <row r="8" spans="2:8" ht="17">
      <c r="B8" s="42">
        <v>5</v>
      </c>
      <c r="C8" s="43">
        <f t="shared" si="0"/>
        <v>493945.5357142858</v>
      </c>
      <c r="D8" s="43">
        <f t="shared" si="1"/>
        <v>375277.92857142852</v>
      </c>
      <c r="E8" s="43">
        <f t="shared" si="2"/>
        <v>190456.21428571426</v>
      </c>
      <c r="F8" s="43">
        <f t="shared" si="3"/>
        <v>182966.6428571429</v>
      </c>
      <c r="G8" s="43">
        <f t="shared" si="4"/>
        <v>170099.28571428571</v>
      </c>
      <c r="H8" s="43">
        <f t="shared" si="5"/>
        <v>149990.57142857142</v>
      </c>
    </row>
    <row r="9" spans="2:8" ht="17">
      <c r="B9" s="42">
        <v>6</v>
      </c>
      <c r="C9" s="43">
        <f t="shared" si="0"/>
        <v>468855.98214285722</v>
      </c>
      <c r="D9" s="43">
        <f t="shared" si="1"/>
        <v>356216.03571428568</v>
      </c>
      <c r="E9" s="43">
        <f t="shared" si="2"/>
        <v>181154.39285714284</v>
      </c>
      <c r="F9" s="43">
        <f t="shared" si="3"/>
        <v>174030.5785714286</v>
      </c>
      <c r="G9" s="43">
        <f t="shared" si="4"/>
        <v>161791.65714285715</v>
      </c>
      <c r="H9" s="43">
        <f t="shared" si="5"/>
        <v>142665.01428571428</v>
      </c>
    </row>
    <row r="10" spans="2:8" ht="17">
      <c r="B10" s="42">
        <v>7</v>
      </c>
      <c r="C10" s="43">
        <f t="shared" si="0"/>
        <v>443766.42857142864</v>
      </c>
      <c r="D10" s="43">
        <f t="shared" si="1"/>
        <v>337154.14285714284</v>
      </c>
      <c r="E10" s="43">
        <f t="shared" si="2"/>
        <v>171852.57142857142</v>
      </c>
      <c r="F10" s="43">
        <f t="shared" si="3"/>
        <v>165094.51428571431</v>
      </c>
      <c r="G10" s="43">
        <f t="shared" si="4"/>
        <v>153484.02857142859</v>
      </c>
      <c r="H10" s="43">
        <f t="shared" si="5"/>
        <v>135339.45714285714</v>
      </c>
    </row>
    <row r="11" spans="2:8" ht="17">
      <c r="B11" s="42">
        <v>8</v>
      </c>
      <c r="C11" s="43">
        <f t="shared" si="0"/>
        <v>418676.87500000006</v>
      </c>
      <c r="D11" s="43">
        <f t="shared" si="1"/>
        <v>318092.25</v>
      </c>
      <c r="E11" s="43">
        <f t="shared" si="2"/>
        <v>162550.75</v>
      </c>
      <c r="F11" s="43">
        <f t="shared" si="3"/>
        <v>156158.45000000001</v>
      </c>
      <c r="G11" s="43">
        <f t="shared" si="4"/>
        <v>145176.40000000002</v>
      </c>
      <c r="H11" s="43">
        <f t="shared" si="5"/>
        <v>128013.9</v>
      </c>
    </row>
    <row r="12" spans="2:8" ht="17">
      <c r="B12" s="42">
        <v>9</v>
      </c>
      <c r="C12" s="43">
        <f t="shared" si="0"/>
        <v>393587.32142857148</v>
      </c>
      <c r="D12" s="43">
        <f t="shared" si="1"/>
        <v>299030.35714285716</v>
      </c>
      <c r="E12" s="43">
        <f t="shared" si="2"/>
        <v>153248.92857142858</v>
      </c>
      <c r="F12" s="43">
        <f t="shared" si="3"/>
        <v>147222.38571428572</v>
      </c>
      <c r="G12" s="43">
        <f t="shared" si="4"/>
        <v>136868.77142857146</v>
      </c>
      <c r="H12" s="43">
        <f t="shared" si="5"/>
        <v>120688.34285714285</v>
      </c>
    </row>
    <row r="13" spans="2:8" ht="17">
      <c r="B13" s="42">
        <v>10</v>
      </c>
      <c r="C13" s="43">
        <f t="shared" si="0"/>
        <v>368497.7678571429</v>
      </c>
      <c r="D13" s="43">
        <f t="shared" si="1"/>
        <v>279968.46428571432</v>
      </c>
      <c r="E13" s="43">
        <f t="shared" si="2"/>
        <v>143947.10714285716</v>
      </c>
      <c r="F13" s="43">
        <f t="shared" si="3"/>
        <v>138286.32142857142</v>
      </c>
      <c r="G13" s="43">
        <f t="shared" si="4"/>
        <v>128561.14285714288</v>
      </c>
      <c r="H13" s="43">
        <f t="shared" si="5"/>
        <v>113362.78571428571</v>
      </c>
    </row>
    <row r="14" spans="2:8" ht="17">
      <c r="B14" s="42">
        <v>11</v>
      </c>
      <c r="C14" s="43">
        <f t="shared" si="0"/>
        <v>343408.21428571432</v>
      </c>
      <c r="D14" s="43">
        <f t="shared" si="1"/>
        <v>260906.57142857148</v>
      </c>
      <c r="E14" s="43">
        <f t="shared" si="2"/>
        <v>134645.28571428574</v>
      </c>
      <c r="F14" s="43">
        <f t="shared" si="3"/>
        <v>129350.25714285712</v>
      </c>
      <c r="G14" s="43">
        <f t="shared" si="4"/>
        <v>120253.51428571431</v>
      </c>
      <c r="H14" s="43">
        <f t="shared" si="5"/>
        <v>106037.22857142857</v>
      </c>
    </row>
    <row r="15" spans="2:8" ht="17">
      <c r="B15" s="42">
        <v>12</v>
      </c>
      <c r="C15" s="43">
        <f t="shared" si="0"/>
        <v>318318.66071428574</v>
      </c>
      <c r="D15" s="43">
        <f t="shared" si="1"/>
        <v>241844.67857142861</v>
      </c>
      <c r="E15" s="43">
        <f t="shared" si="2"/>
        <v>125343.4642857143</v>
      </c>
      <c r="F15" s="43">
        <f t="shared" si="3"/>
        <v>120414.19285714284</v>
      </c>
      <c r="G15" s="43">
        <f t="shared" si="4"/>
        <v>111945.88571428573</v>
      </c>
      <c r="H15" s="43">
        <f t="shared" si="5"/>
        <v>98711.671428571426</v>
      </c>
    </row>
    <row r="16" spans="2:8" ht="17">
      <c r="B16" s="42">
        <v>13</v>
      </c>
      <c r="C16" s="43">
        <f t="shared" si="0"/>
        <v>293229.10714285716</v>
      </c>
      <c r="D16" s="43">
        <f t="shared" si="1"/>
        <v>222782.78571428574</v>
      </c>
      <c r="E16" s="43">
        <f t="shared" si="2"/>
        <v>116041.64285714287</v>
      </c>
      <c r="F16" s="43">
        <f t="shared" si="3"/>
        <v>111478.12857142856</v>
      </c>
      <c r="G16" s="43">
        <f t="shared" si="4"/>
        <v>103638.25714285715</v>
      </c>
      <c r="H16" s="43">
        <f t="shared" si="5"/>
        <v>91386.114285714284</v>
      </c>
    </row>
    <row r="17" spans="2:8" ht="17">
      <c r="B17" s="42">
        <v>14</v>
      </c>
      <c r="C17" s="43">
        <f>C18+$C$20</f>
        <v>268139.55357142858</v>
      </c>
      <c r="D17" s="43">
        <f>D18+$D$20</f>
        <v>203720.89285714287</v>
      </c>
      <c r="E17" s="43">
        <f>E18+$E$20</f>
        <v>106739.82142857143</v>
      </c>
      <c r="F17" s="43">
        <f>F18+$F$20</f>
        <v>102542.06428571428</v>
      </c>
      <c r="G17" s="43">
        <f>G18+$G$20</f>
        <v>95330.628571428577</v>
      </c>
      <c r="H17" s="43">
        <f>H18+$H$20</f>
        <v>84060.557142857142</v>
      </c>
    </row>
    <row r="18" spans="2:8" ht="17">
      <c r="B18" s="42">
        <v>15</v>
      </c>
      <c r="C18" s="43">
        <f>'Calculos Bases'!W4</f>
        <v>243050</v>
      </c>
      <c r="D18" s="43">
        <f>'Calculos Bases'!W5</f>
        <v>184659</v>
      </c>
      <c r="E18" s="43">
        <f>'Calculos Bases'!W6</f>
        <v>97438</v>
      </c>
      <c r="F18" s="43">
        <f>'Calculos Bases'!W7</f>
        <v>93606</v>
      </c>
      <c r="G18" s="43">
        <f>'Calculos Bases'!W8</f>
        <v>87023</v>
      </c>
      <c r="H18" s="43">
        <f>'Calculos Bases'!W9</f>
        <v>76735</v>
      </c>
    </row>
    <row r="20" spans="2:8">
      <c r="C20" s="49">
        <f t="shared" ref="C20:H20" si="6">(C4-C18)/14</f>
        <v>25089.553571428572</v>
      </c>
      <c r="D20" s="49">
        <f t="shared" si="6"/>
        <v>19061.892857142859</v>
      </c>
      <c r="E20" s="49">
        <f t="shared" si="6"/>
        <v>9301.8214285714294</v>
      </c>
      <c r="F20" s="49">
        <f t="shared" si="6"/>
        <v>8936.0642857142848</v>
      </c>
      <c r="G20" s="49">
        <f t="shared" si="6"/>
        <v>8307.6285714285714</v>
      </c>
      <c r="H20" s="49">
        <f t="shared" si="6"/>
        <v>7325.557142857142</v>
      </c>
    </row>
  </sheetData>
  <mergeCells count="1">
    <mergeCell ref="B2:H2"/>
  </mergeCells>
  <phoneticPr fontId="8" type="noConversion"/>
  <pageMargins left="0.75" right="0.75" top="1" bottom="1" header="0" footer="0"/>
  <pageSetup paperSize="12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7"/>
  <dimension ref="B1:H20"/>
  <sheetViews>
    <sheetView topLeftCell="A10" workbookViewId="0">
      <selection activeCell="A31" sqref="A31"/>
    </sheetView>
  </sheetViews>
  <sheetFormatPr baseColWidth="10" defaultRowHeight="13"/>
  <sheetData>
    <row r="1" spans="2:8" ht="14" thickBot="1"/>
    <row r="2" spans="2:8" ht="18" thickTop="1" thickBot="1">
      <c r="B2" s="91" t="s">
        <v>46</v>
      </c>
      <c r="C2" s="92"/>
      <c r="D2" s="92"/>
      <c r="E2" s="92"/>
      <c r="F2" s="92"/>
      <c r="G2" s="92"/>
      <c r="H2" s="93"/>
    </row>
    <row r="3" spans="2:8" ht="22" thickTop="1">
      <c r="B3" s="2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9" t="s">
        <v>20</v>
      </c>
    </row>
    <row r="4" spans="2:8" ht="17">
      <c r="B4" s="42">
        <v>1</v>
      </c>
      <c r="C4" s="43">
        <v>594303.75</v>
      </c>
      <c r="D4" s="43">
        <v>451525.5</v>
      </c>
      <c r="E4" s="43">
        <v>227663.5</v>
      </c>
      <c r="F4" s="43">
        <v>218710.9</v>
      </c>
      <c r="G4" s="43">
        <v>203329.8</v>
      </c>
      <c r="H4" s="43">
        <v>179292.79999999999</v>
      </c>
    </row>
    <row r="5" spans="2:8" ht="17">
      <c r="B5" s="42">
        <v>2</v>
      </c>
      <c r="C5" s="43">
        <f t="shared" ref="C5:C16" si="0">C6+$C$20</f>
        <v>568757.76785714307</v>
      </c>
      <c r="D5" s="43">
        <f t="shared" ref="D5:D16" si="1">D6+$D$20</f>
        <v>432116.82142857154</v>
      </c>
      <c r="E5" s="43">
        <f t="shared" ref="E5:E16" si="2">E6+$E$20</f>
        <v>218178.67857142852</v>
      </c>
      <c r="F5" s="43">
        <f t="shared" ref="F5:F16" si="3">F6+$F$20</f>
        <v>209599.05000000008</v>
      </c>
      <c r="G5" s="43">
        <f t="shared" ref="G5:G16" si="4">G6+$G$20</f>
        <v>194858.74285714285</v>
      </c>
      <c r="H5" s="43">
        <f t="shared" ref="H5:H16" si="5">H6+$H$20</f>
        <v>171823.17142857143</v>
      </c>
    </row>
    <row r="6" spans="2:8" ht="17">
      <c r="B6" s="42">
        <v>3</v>
      </c>
      <c r="C6" s="43">
        <f t="shared" si="0"/>
        <v>543211.78571428591</v>
      </c>
      <c r="D6" s="43">
        <f t="shared" si="1"/>
        <v>412708.14285714296</v>
      </c>
      <c r="E6" s="43">
        <f t="shared" si="2"/>
        <v>208693.8571428571</v>
      </c>
      <c r="F6" s="43">
        <f t="shared" si="3"/>
        <v>200487.20000000007</v>
      </c>
      <c r="G6" s="43">
        <f t="shared" si="4"/>
        <v>186387.6857142857</v>
      </c>
      <c r="H6" s="43">
        <f t="shared" si="5"/>
        <v>164353.54285714286</v>
      </c>
    </row>
    <row r="7" spans="2:8" ht="17">
      <c r="B7" s="42">
        <v>4</v>
      </c>
      <c r="C7" s="43">
        <f t="shared" si="0"/>
        <v>517665.80357142875</v>
      </c>
      <c r="D7" s="43">
        <f t="shared" si="1"/>
        <v>393299.46428571438</v>
      </c>
      <c r="E7" s="43">
        <f t="shared" si="2"/>
        <v>199209.03571428568</v>
      </c>
      <c r="F7" s="43">
        <f t="shared" si="3"/>
        <v>191375.35000000006</v>
      </c>
      <c r="G7" s="43">
        <f t="shared" si="4"/>
        <v>177916.62857142856</v>
      </c>
      <c r="H7" s="43">
        <f t="shared" si="5"/>
        <v>156883.9142857143</v>
      </c>
    </row>
    <row r="8" spans="2:8" ht="17">
      <c r="B8" s="42">
        <v>5</v>
      </c>
      <c r="C8" s="43">
        <f t="shared" si="0"/>
        <v>492119.82142857159</v>
      </c>
      <c r="D8" s="43">
        <f t="shared" si="1"/>
        <v>373890.7857142858</v>
      </c>
      <c r="E8" s="43">
        <f t="shared" si="2"/>
        <v>189724.21428571426</v>
      </c>
      <c r="F8" s="43">
        <f t="shared" si="3"/>
        <v>182263.50000000006</v>
      </c>
      <c r="G8" s="43">
        <f t="shared" si="4"/>
        <v>169445.57142857142</v>
      </c>
      <c r="H8" s="43">
        <f t="shared" si="5"/>
        <v>149414.28571428574</v>
      </c>
    </row>
    <row r="9" spans="2:8" ht="17">
      <c r="B9" s="42">
        <v>6</v>
      </c>
      <c r="C9" s="43">
        <f t="shared" si="0"/>
        <v>466573.83928571444</v>
      </c>
      <c r="D9" s="43">
        <f t="shared" si="1"/>
        <v>354482.10714285722</v>
      </c>
      <c r="E9" s="43">
        <f t="shared" si="2"/>
        <v>180239.39285714284</v>
      </c>
      <c r="F9" s="43">
        <f t="shared" si="3"/>
        <v>173151.65000000005</v>
      </c>
      <c r="G9" s="43">
        <f t="shared" si="4"/>
        <v>160974.51428571428</v>
      </c>
      <c r="H9" s="43">
        <f t="shared" si="5"/>
        <v>141944.65714285718</v>
      </c>
    </row>
    <row r="10" spans="2:8" ht="17">
      <c r="B10" s="42">
        <v>7</v>
      </c>
      <c r="C10" s="43">
        <f t="shared" si="0"/>
        <v>441027.85714285728</v>
      </c>
      <c r="D10" s="43">
        <f t="shared" si="1"/>
        <v>335073.42857142864</v>
      </c>
      <c r="E10" s="43">
        <f t="shared" si="2"/>
        <v>170754.57142857142</v>
      </c>
      <c r="F10" s="43">
        <f t="shared" si="3"/>
        <v>164039.80000000005</v>
      </c>
      <c r="G10" s="43">
        <f t="shared" si="4"/>
        <v>152503.45714285714</v>
      </c>
      <c r="H10" s="43">
        <f t="shared" si="5"/>
        <v>134475.02857142861</v>
      </c>
    </row>
    <row r="11" spans="2:8" ht="17">
      <c r="B11" s="42">
        <v>8</v>
      </c>
      <c r="C11" s="43">
        <f t="shared" si="0"/>
        <v>415481.87500000012</v>
      </c>
      <c r="D11" s="43">
        <f t="shared" si="1"/>
        <v>315664.75000000006</v>
      </c>
      <c r="E11" s="43">
        <f t="shared" si="2"/>
        <v>161269.75</v>
      </c>
      <c r="F11" s="43">
        <f t="shared" si="3"/>
        <v>154927.95000000004</v>
      </c>
      <c r="G11" s="43">
        <f t="shared" si="4"/>
        <v>144032.4</v>
      </c>
      <c r="H11" s="43">
        <f t="shared" si="5"/>
        <v>127005.40000000004</v>
      </c>
    </row>
    <row r="12" spans="2:8" ht="17">
      <c r="B12" s="42">
        <v>9</v>
      </c>
      <c r="C12" s="43">
        <f t="shared" si="0"/>
        <v>389935.89285714296</v>
      </c>
      <c r="D12" s="43">
        <f t="shared" si="1"/>
        <v>296256.07142857148</v>
      </c>
      <c r="E12" s="43">
        <f t="shared" si="2"/>
        <v>151784.92857142858</v>
      </c>
      <c r="F12" s="43">
        <f t="shared" si="3"/>
        <v>145816.10000000003</v>
      </c>
      <c r="G12" s="43">
        <f t="shared" si="4"/>
        <v>135561.34285714285</v>
      </c>
      <c r="H12" s="43">
        <f t="shared" si="5"/>
        <v>119535.77142857146</v>
      </c>
    </row>
    <row r="13" spans="2:8" ht="17">
      <c r="B13" s="42">
        <v>10</v>
      </c>
      <c r="C13" s="43">
        <f t="shared" si="0"/>
        <v>364389.9107142858</v>
      </c>
      <c r="D13" s="43">
        <f t="shared" si="1"/>
        <v>276847.3928571429</v>
      </c>
      <c r="E13" s="43">
        <f t="shared" si="2"/>
        <v>142300.10714285716</v>
      </c>
      <c r="F13" s="43">
        <f t="shared" si="3"/>
        <v>136704.25000000003</v>
      </c>
      <c r="G13" s="43">
        <f t="shared" si="4"/>
        <v>127090.28571428571</v>
      </c>
      <c r="H13" s="43">
        <f t="shared" si="5"/>
        <v>112066.14285714288</v>
      </c>
    </row>
    <row r="14" spans="2:8" ht="17">
      <c r="B14" s="42">
        <v>11</v>
      </c>
      <c r="C14" s="43">
        <f t="shared" si="0"/>
        <v>338843.92857142864</v>
      </c>
      <c r="D14" s="43">
        <f t="shared" si="1"/>
        <v>257438.71428571432</v>
      </c>
      <c r="E14" s="43">
        <f t="shared" si="2"/>
        <v>132815.28571428574</v>
      </c>
      <c r="F14" s="43">
        <f t="shared" si="3"/>
        <v>127592.40000000002</v>
      </c>
      <c r="G14" s="43">
        <f t="shared" si="4"/>
        <v>118619.22857142857</v>
      </c>
      <c r="H14" s="43">
        <f t="shared" si="5"/>
        <v>104596.51428571431</v>
      </c>
    </row>
    <row r="15" spans="2:8" ht="17">
      <c r="B15" s="42">
        <v>12</v>
      </c>
      <c r="C15" s="43">
        <f t="shared" si="0"/>
        <v>313297.94642857148</v>
      </c>
      <c r="D15" s="43">
        <f t="shared" si="1"/>
        <v>238030.03571428574</v>
      </c>
      <c r="E15" s="43">
        <f t="shared" si="2"/>
        <v>123330.4642857143</v>
      </c>
      <c r="F15" s="43">
        <f t="shared" si="3"/>
        <v>118480.55000000002</v>
      </c>
      <c r="G15" s="43">
        <f t="shared" si="4"/>
        <v>110148.17142857143</v>
      </c>
      <c r="H15" s="43">
        <f t="shared" si="5"/>
        <v>97126.885714285731</v>
      </c>
    </row>
    <row r="16" spans="2:8" ht="17">
      <c r="B16" s="42">
        <v>13</v>
      </c>
      <c r="C16" s="43">
        <f t="shared" si="0"/>
        <v>287751.96428571432</v>
      </c>
      <c r="D16" s="43">
        <f t="shared" si="1"/>
        <v>218621.35714285716</v>
      </c>
      <c r="E16" s="43">
        <f t="shared" si="2"/>
        <v>113845.64285714287</v>
      </c>
      <c r="F16" s="43">
        <f t="shared" si="3"/>
        <v>109368.70000000001</v>
      </c>
      <c r="G16" s="43">
        <f t="shared" si="4"/>
        <v>101677.11428571428</v>
      </c>
      <c r="H16" s="43">
        <f t="shared" si="5"/>
        <v>89657.257142857154</v>
      </c>
    </row>
    <row r="17" spans="2:8" ht="17">
      <c r="B17" s="42">
        <v>14</v>
      </c>
      <c r="C17" s="43">
        <f>C18+$C$20</f>
        <v>262205.98214285716</v>
      </c>
      <c r="D17" s="43">
        <f>D18+$D$20</f>
        <v>199212.67857142858</v>
      </c>
      <c r="E17" s="43">
        <f>E18+$E$20</f>
        <v>104360.82142857143</v>
      </c>
      <c r="F17" s="43">
        <f>F18+$F$20</f>
        <v>100256.85</v>
      </c>
      <c r="G17" s="43">
        <f>G18+$G$20</f>
        <v>93206.057142857142</v>
      </c>
      <c r="H17" s="43">
        <f>H18+$H$20</f>
        <v>82187.628571428577</v>
      </c>
    </row>
    <row r="18" spans="2:8" ht="17">
      <c r="B18" s="42">
        <v>15</v>
      </c>
      <c r="C18" s="43">
        <f>'Calculos Bases'!U4</f>
        <v>236660</v>
      </c>
      <c r="D18" s="43">
        <f>'Calculos Bases'!U5</f>
        <v>179804</v>
      </c>
      <c r="E18" s="43">
        <f>'Calculos Bases'!U6</f>
        <v>94876</v>
      </c>
      <c r="F18" s="43">
        <f>'Calculos Bases'!U7</f>
        <v>91145</v>
      </c>
      <c r="G18" s="43">
        <f>'Calculos Bases'!U8</f>
        <v>84735</v>
      </c>
      <c r="H18" s="43">
        <f>'Calculos Bases'!U9</f>
        <v>74718</v>
      </c>
    </row>
    <row r="20" spans="2:8">
      <c r="C20" s="40">
        <f t="shared" ref="C20:H20" si="6">(C4-C18)/14</f>
        <v>25545.982142857141</v>
      </c>
      <c r="D20" s="40">
        <f t="shared" si="6"/>
        <v>19408.678571428572</v>
      </c>
      <c r="E20" s="40">
        <f t="shared" si="6"/>
        <v>9484.8214285714294</v>
      </c>
      <c r="F20" s="40">
        <f t="shared" si="6"/>
        <v>9111.85</v>
      </c>
      <c r="G20" s="40">
        <f t="shared" si="6"/>
        <v>8471.057142857142</v>
      </c>
      <c r="H20" s="40">
        <f t="shared" si="6"/>
        <v>7469.6285714285705</v>
      </c>
    </row>
  </sheetData>
  <mergeCells count="1">
    <mergeCell ref="B2:H2"/>
  </mergeCells>
  <phoneticPr fontId="8" type="noConversion"/>
  <pageMargins left="0.75" right="0.75" top="1" bottom="1" header="0" footer="0"/>
  <pageSetup paperSize="12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5A12E-4E13-4D08-BF55-DF5ED0724629}">
  <dimension ref="C1:I23"/>
  <sheetViews>
    <sheetView zoomScale="139" zoomScaleNormal="80" workbookViewId="0">
      <selection activeCell="C2" sqref="C2:I2"/>
    </sheetView>
  </sheetViews>
  <sheetFormatPr baseColWidth="10" defaultRowHeight="13"/>
  <cols>
    <col min="10" max="10" width="4.83203125" customWidth="1"/>
  </cols>
  <sheetData>
    <row r="1" spans="3:9">
      <c r="C1" s="69" t="s">
        <v>107</v>
      </c>
      <c r="D1" s="70"/>
      <c r="E1" s="70"/>
      <c r="F1" s="70"/>
      <c r="G1" s="70"/>
      <c r="H1" s="70"/>
      <c r="I1" s="71"/>
    </row>
    <row r="2" spans="3:9" ht="14" thickBot="1">
      <c r="C2" s="72" t="s">
        <v>70</v>
      </c>
      <c r="D2" s="73"/>
      <c r="E2" s="73"/>
      <c r="F2" s="73"/>
      <c r="G2" s="73"/>
      <c r="H2" s="73"/>
      <c r="I2" s="74"/>
    </row>
    <row r="3" spans="3:9" ht="14" thickBot="1">
      <c r="C3" s="75"/>
      <c r="D3" s="76"/>
      <c r="E3" s="76"/>
      <c r="F3" s="76"/>
      <c r="G3" s="76"/>
      <c r="H3" s="76"/>
      <c r="I3" s="77"/>
    </row>
    <row r="4" spans="3:9" ht="17" thickBot="1">
      <c r="C4" s="78" t="s">
        <v>97</v>
      </c>
      <c r="D4" s="79"/>
      <c r="E4" s="79"/>
      <c r="F4" s="79"/>
      <c r="G4" s="79"/>
      <c r="H4" s="79"/>
      <c r="I4" s="80"/>
    </row>
    <row r="5" spans="3:9" ht="22" thickBot="1">
      <c r="C5" s="57" t="s">
        <v>14</v>
      </c>
      <c r="D5" s="58" t="s">
        <v>15</v>
      </c>
      <c r="E5" s="58" t="s">
        <v>16</v>
      </c>
      <c r="F5" s="58" t="s">
        <v>17</v>
      </c>
      <c r="G5" s="58" t="s">
        <v>18</v>
      </c>
      <c r="H5" s="58" t="s">
        <v>19</v>
      </c>
      <c r="I5" s="59" t="s">
        <v>20</v>
      </c>
    </row>
    <row r="6" spans="3:9" ht="17">
      <c r="C6" s="55">
        <v>1</v>
      </c>
      <c r="D6" s="56">
        <f>(+D20*125%)+D20</f>
        <v>1214115.75</v>
      </c>
      <c r="E6" s="56">
        <f>(+E20*125%)+E20</f>
        <v>922437</v>
      </c>
      <c r="F6" s="56">
        <f>(+F20*115%)+F20</f>
        <v>480408.9</v>
      </c>
      <c r="G6" s="56">
        <f>(+G20*115%)+G20</f>
        <v>461514.69999999995</v>
      </c>
      <c r="H6" s="56">
        <f>(+H20*115%)+H20</f>
        <v>429058.3</v>
      </c>
      <c r="I6" s="56">
        <f>(+I20*115%)+I20</f>
        <v>378333.35</v>
      </c>
    </row>
    <row r="7" spans="3:9" ht="17">
      <c r="C7" s="42">
        <v>2</v>
      </c>
      <c r="D7" s="43">
        <f t="shared" ref="D7:D18" si="0">+D8+$C$21</f>
        <v>1165936.5535714289</v>
      </c>
      <c r="E7" s="43">
        <f t="shared" ref="E7:E18" si="1">+E8+$D$21</f>
        <v>885832.35714285693</v>
      </c>
      <c r="F7" s="43">
        <f t="shared" ref="F7:F18" si="2">+F8+$E$21</f>
        <v>462054.40714285732</v>
      </c>
      <c r="G7" s="43">
        <f t="shared" ref="G7:G18" si="3">+G8+$F$21</f>
        <v>443882.07857142837</v>
      </c>
      <c r="H7" s="43">
        <f t="shared" ref="H7:H18" si="4">+H8+$G$21</f>
        <v>412665.70714285708</v>
      </c>
      <c r="I7" s="43">
        <f t="shared" ref="I7:I18" si="5">+I8+$H$21</f>
        <v>363878.75357142859</v>
      </c>
    </row>
    <row r="8" spans="3:9" ht="17">
      <c r="C8" s="42">
        <v>3</v>
      </c>
      <c r="D8" s="43">
        <f t="shared" si="0"/>
        <v>1117757.3571428575</v>
      </c>
      <c r="E8" s="43">
        <f t="shared" si="1"/>
        <v>849227.71428571409</v>
      </c>
      <c r="F8" s="43">
        <f t="shared" si="2"/>
        <v>443699.91428571445</v>
      </c>
      <c r="G8" s="43">
        <f t="shared" si="3"/>
        <v>426249.45714285696</v>
      </c>
      <c r="H8" s="43">
        <f t="shared" si="4"/>
        <v>396273.11428571423</v>
      </c>
      <c r="I8" s="43">
        <f t="shared" si="5"/>
        <v>349424.15714285715</v>
      </c>
    </row>
    <row r="9" spans="3:9" ht="17">
      <c r="C9" s="42">
        <v>4</v>
      </c>
      <c r="D9" s="43">
        <f t="shared" si="0"/>
        <v>1069578.1607142861</v>
      </c>
      <c r="E9" s="43">
        <f t="shared" si="1"/>
        <v>812623.07142857125</v>
      </c>
      <c r="F9" s="43">
        <f t="shared" si="2"/>
        <v>425345.42142857157</v>
      </c>
      <c r="G9" s="43">
        <f t="shared" si="3"/>
        <v>408616.83571428555</v>
      </c>
      <c r="H9" s="43">
        <f t="shared" si="4"/>
        <v>379880.52142857137</v>
      </c>
      <c r="I9" s="43">
        <f t="shared" si="5"/>
        <v>334969.5607142857</v>
      </c>
    </row>
    <row r="10" spans="3:9" ht="17">
      <c r="C10" s="42">
        <v>5</v>
      </c>
      <c r="D10" s="43">
        <f t="shared" si="0"/>
        <v>1021398.9642857148</v>
      </c>
      <c r="E10" s="43">
        <f t="shared" si="1"/>
        <v>776018.42857142841</v>
      </c>
      <c r="F10" s="43">
        <f t="shared" si="2"/>
        <v>406990.9285714287</v>
      </c>
      <c r="G10" s="43">
        <f t="shared" si="3"/>
        <v>390984.21428571414</v>
      </c>
      <c r="H10" s="43">
        <f t="shared" si="4"/>
        <v>363487.92857142852</v>
      </c>
      <c r="I10" s="43">
        <f t="shared" si="5"/>
        <v>320514.96428571426</v>
      </c>
    </row>
    <row r="11" spans="3:9" ht="17">
      <c r="C11" s="42">
        <v>6</v>
      </c>
      <c r="D11" s="43">
        <f t="shared" si="0"/>
        <v>973219.76785714331</v>
      </c>
      <c r="E11" s="43">
        <f t="shared" si="1"/>
        <v>739413.78571428556</v>
      </c>
      <c r="F11" s="43">
        <f t="shared" si="2"/>
        <v>388636.43571428582</v>
      </c>
      <c r="G11" s="43">
        <f t="shared" si="3"/>
        <v>373351.59285714274</v>
      </c>
      <c r="H11" s="43">
        <f t="shared" si="4"/>
        <v>347095.33571428567</v>
      </c>
      <c r="I11" s="43">
        <f t="shared" si="5"/>
        <v>306060.36785714282</v>
      </c>
    </row>
    <row r="12" spans="3:9" ht="17">
      <c r="C12" s="42">
        <v>7</v>
      </c>
      <c r="D12" s="43">
        <f t="shared" si="0"/>
        <v>925040.57142857183</v>
      </c>
      <c r="E12" s="43">
        <f t="shared" si="1"/>
        <v>702809.14285714272</v>
      </c>
      <c r="F12" s="43">
        <f t="shared" si="2"/>
        <v>370281.94285714295</v>
      </c>
      <c r="G12" s="43">
        <f t="shared" si="3"/>
        <v>355718.97142857133</v>
      </c>
      <c r="H12" s="43">
        <f t="shared" si="4"/>
        <v>330702.74285714282</v>
      </c>
      <c r="I12" s="43">
        <f t="shared" si="5"/>
        <v>291605.77142857137</v>
      </c>
    </row>
    <row r="13" spans="3:9" ht="17">
      <c r="C13" s="42">
        <v>8</v>
      </c>
      <c r="D13" s="43">
        <f t="shared" si="0"/>
        <v>876861.37500000035</v>
      </c>
      <c r="E13" s="43">
        <f t="shared" si="1"/>
        <v>666204.49999999988</v>
      </c>
      <c r="F13" s="43">
        <f t="shared" si="2"/>
        <v>351927.45000000007</v>
      </c>
      <c r="G13" s="43">
        <f t="shared" si="3"/>
        <v>338086.34999999992</v>
      </c>
      <c r="H13" s="43">
        <f t="shared" si="4"/>
        <v>314310.14999999997</v>
      </c>
      <c r="I13" s="43">
        <f t="shared" si="5"/>
        <v>277151.17499999993</v>
      </c>
    </row>
    <row r="14" spans="3:9" ht="17">
      <c r="C14" s="42">
        <v>9</v>
      </c>
      <c r="D14" s="43">
        <f t="shared" si="0"/>
        <v>828682.17857142887</v>
      </c>
      <c r="E14" s="43">
        <f t="shared" si="1"/>
        <v>629599.85714285704</v>
      </c>
      <c r="F14" s="43">
        <f t="shared" si="2"/>
        <v>333572.95714285719</v>
      </c>
      <c r="G14" s="43">
        <f t="shared" si="3"/>
        <v>320453.72857142851</v>
      </c>
      <c r="H14" s="43">
        <f t="shared" si="4"/>
        <v>297917.55714285711</v>
      </c>
      <c r="I14" s="43">
        <f t="shared" si="5"/>
        <v>262696.57857142849</v>
      </c>
    </row>
    <row r="15" spans="3:9" ht="17">
      <c r="C15" s="42">
        <v>10</v>
      </c>
      <c r="D15" s="43">
        <f t="shared" si="0"/>
        <v>780502.98214285739</v>
      </c>
      <c r="E15" s="43">
        <f t="shared" si="1"/>
        <v>592995.2142857142</v>
      </c>
      <c r="F15" s="43">
        <f t="shared" si="2"/>
        <v>315218.46428571432</v>
      </c>
      <c r="G15" s="43">
        <f t="shared" si="3"/>
        <v>302821.1071428571</v>
      </c>
      <c r="H15" s="43">
        <f t="shared" si="4"/>
        <v>281524.96428571426</v>
      </c>
      <c r="I15" s="43">
        <f t="shared" si="5"/>
        <v>248241.98214285707</v>
      </c>
    </row>
    <row r="16" spans="3:9" ht="17">
      <c r="C16" s="42">
        <v>11</v>
      </c>
      <c r="D16" s="43">
        <f t="shared" si="0"/>
        <v>732323.78571428591</v>
      </c>
      <c r="E16" s="43">
        <f t="shared" si="1"/>
        <v>556390.57142857136</v>
      </c>
      <c r="F16" s="43">
        <f t="shared" si="2"/>
        <v>296863.97142857144</v>
      </c>
      <c r="G16" s="43">
        <f t="shared" si="3"/>
        <v>285188.48571428569</v>
      </c>
      <c r="H16" s="43">
        <f t="shared" si="4"/>
        <v>265132.37142857141</v>
      </c>
      <c r="I16" s="43">
        <f t="shared" si="5"/>
        <v>233787.38571428566</v>
      </c>
    </row>
    <row r="17" spans="3:9" ht="17">
      <c r="C17" s="42">
        <v>12</v>
      </c>
      <c r="D17" s="43">
        <f t="shared" si="0"/>
        <v>684144.58928571444</v>
      </c>
      <c r="E17" s="43">
        <f t="shared" si="1"/>
        <v>519785.92857142852</v>
      </c>
      <c r="F17" s="43">
        <f t="shared" si="2"/>
        <v>278509.47857142857</v>
      </c>
      <c r="G17" s="43">
        <f t="shared" si="3"/>
        <v>267555.86428571428</v>
      </c>
      <c r="H17" s="43">
        <f t="shared" si="4"/>
        <v>248739.77857142856</v>
      </c>
      <c r="I17" s="43">
        <f t="shared" si="5"/>
        <v>219332.78928571424</v>
      </c>
    </row>
    <row r="18" spans="3:9" ht="17">
      <c r="C18" s="42">
        <v>13</v>
      </c>
      <c r="D18" s="43">
        <f t="shared" si="0"/>
        <v>635965.39285714296</v>
      </c>
      <c r="E18" s="43">
        <f t="shared" si="1"/>
        <v>483181.28571428568</v>
      </c>
      <c r="F18" s="43">
        <f t="shared" si="2"/>
        <v>260154.98571428569</v>
      </c>
      <c r="G18" s="43">
        <f t="shared" si="3"/>
        <v>249923.24285714288</v>
      </c>
      <c r="H18" s="43">
        <f t="shared" si="4"/>
        <v>232347.1857142857</v>
      </c>
      <c r="I18" s="43">
        <f t="shared" si="5"/>
        <v>204878.19285714283</v>
      </c>
    </row>
    <row r="19" spans="3:9" ht="17">
      <c r="C19" s="42">
        <v>14</v>
      </c>
      <c r="D19" s="43">
        <f>+D20+$C$21</f>
        <v>587786.19642857148</v>
      </c>
      <c r="E19" s="43">
        <f>+E20+$D$21</f>
        <v>446576.64285714284</v>
      </c>
      <c r="F19" s="43">
        <f>+F20+$E$21</f>
        <v>241800.49285714285</v>
      </c>
      <c r="G19" s="43">
        <f>+G20+$F$21</f>
        <v>232290.62142857144</v>
      </c>
      <c r="H19" s="43">
        <f>+H20+$G$21</f>
        <v>215954.59285714285</v>
      </c>
      <c r="I19" s="43">
        <f>+I20+$H$21</f>
        <v>190423.59642857141</v>
      </c>
    </row>
    <row r="20" spans="3:9" ht="17">
      <c r="C20" s="42">
        <v>15</v>
      </c>
      <c r="D20" s="60">
        <f>'Calculos Bases'!AY4</f>
        <v>539607</v>
      </c>
      <c r="E20" s="60">
        <f>'Calculos Bases'!AY5</f>
        <v>409972</v>
      </c>
      <c r="F20" s="60">
        <f>'Calculos Bases'!AY6</f>
        <v>223446</v>
      </c>
      <c r="G20" s="60">
        <f>'Calculos Bases'!AY7</f>
        <v>214658</v>
      </c>
      <c r="H20" s="60">
        <f>'Calculos Bases'!AY8</f>
        <v>199562</v>
      </c>
      <c r="I20" s="60">
        <f>'Calculos Bases'!AY9</f>
        <v>175969</v>
      </c>
    </row>
    <row r="21" spans="3:9">
      <c r="C21" s="50">
        <f t="shared" ref="C21:H21" si="6">(D6-D20)/14</f>
        <v>48179.196428571428</v>
      </c>
      <c r="D21" s="50">
        <f t="shared" si="6"/>
        <v>36604.642857142855</v>
      </c>
      <c r="E21" s="50">
        <f t="shared" si="6"/>
        <v>18354.492857142857</v>
      </c>
      <c r="F21" s="50">
        <f t="shared" si="6"/>
        <v>17632.621428571427</v>
      </c>
      <c r="G21" s="50">
        <f t="shared" si="6"/>
        <v>16392.592857142856</v>
      </c>
      <c r="H21" s="50">
        <f t="shared" si="6"/>
        <v>14454.596428571427</v>
      </c>
      <c r="I21" s="4"/>
    </row>
    <row r="22" spans="3:9" ht="14" thickBot="1"/>
    <row r="23" spans="3:9" ht="14" thickBot="1">
      <c r="C23" s="66" t="s">
        <v>105</v>
      </c>
      <c r="D23" s="67"/>
      <c r="E23" s="67"/>
      <c r="F23" s="67"/>
      <c r="G23" s="67"/>
      <c r="H23" s="67"/>
      <c r="I23" s="68"/>
    </row>
  </sheetData>
  <sheetProtection sheet="1" objects="1" scenarios="1"/>
  <mergeCells count="5">
    <mergeCell ref="C23:I23"/>
    <mergeCell ref="C1:I1"/>
    <mergeCell ref="C2:I2"/>
    <mergeCell ref="C3:I3"/>
    <mergeCell ref="C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A7351-D661-4F3F-91E4-1E3B9220C205}">
  <dimension ref="C1:I24"/>
  <sheetViews>
    <sheetView showGridLines="0" zoomScale="166" zoomScaleNormal="80" workbookViewId="0">
      <selection activeCell="E19" sqref="E19"/>
    </sheetView>
  </sheetViews>
  <sheetFormatPr baseColWidth="10" defaultRowHeight="13"/>
  <cols>
    <col min="10" max="10" width="4.83203125" customWidth="1"/>
  </cols>
  <sheetData>
    <row r="1" spans="3:9">
      <c r="C1" s="69" t="s">
        <v>96</v>
      </c>
      <c r="D1" s="70"/>
      <c r="E1" s="70"/>
      <c r="F1" s="70"/>
      <c r="G1" s="70"/>
      <c r="H1" s="70"/>
      <c r="I1" s="71"/>
    </row>
    <row r="2" spans="3:9" ht="14" thickBot="1">
      <c r="C2" s="72" t="s">
        <v>70</v>
      </c>
      <c r="D2" s="73"/>
      <c r="E2" s="73"/>
      <c r="F2" s="73"/>
      <c r="G2" s="73"/>
      <c r="H2" s="73"/>
      <c r="I2" s="74"/>
    </row>
    <row r="3" spans="3:9" ht="14" thickBot="1">
      <c r="C3" s="75" t="s">
        <v>98</v>
      </c>
      <c r="D3" s="76"/>
      <c r="E3" s="76"/>
      <c r="F3" s="76"/>
      <c r="G3" s="76"/>
      <c r="H3" s="76"/>
      <c r="I3" s="77"/>
    </row>
    <row r="4" spans="3:9" ht="17" thickBot="1">
      <c r="C4" s="78" t="s">
        <v>97</v>
      </c>
      <c r="D4" s="79"/>
      <c r="E4" s="79"/>
      <c r="F4" s="79"/>
      <c r="G4" s="79"/>
      <c r="H4" s="79"/>
      <c r="I4" s="80"/>
    </row>
    <row r="5" spans="3:9" ht="22" thickBot="1">
      <c r="C5" s="57" t="s">
        <v>14</v>
      </c>
      <c r="D5" s="58" t="s">
        <v>15</v>
      </c>
      <c r="E5" s="58" t="s">
        <v>16</v>
      </c>
      <c r="F5" s="58" t="s">
        <v>17</v>
      </c>
      <c r="G5" s="58" t="s">
        <v>18</v>
      </c>
      <c r="H5" s="58" t="s">
        <v>19</v>
      </c>
      <c r="I5" s="59" t="s">
        <v>20</v>
      </c>
    </row>
    <row r="6" spans="3:9" ht="17">
      <c r="C6" s="55">
        <v>1</v>
      </c>
      <c r="D6" s="56">
        <f>(+D20*125%)+D20</f>
        <v>1144312.5959999999</v>
      </c>
      <c r="E6" s="56">
        <f>(+E20*125%)+E20</f>
        <v>869403.78</v>
      </c>
      <c r="F6" s="56">
        <f>(+F20*115%)+F20</f>
        <v>452787.14909999992</v>
      </c>
      <c r="G6" s="56">
        <f>(+G20*115%)+G20</f>
        <v>434981.43389999995</v>
      </c>
      <c r="H6" s="56">
        <f>(+H20*115%)+H20</f>
        <v>404388.90114999993</v>
      </c>
      <c r="I6" s="56">
        <f>(+I20*115%)+I20</f>
        <v>356582.41059999994</v>
      </c>
    </row>
    <row r="7" spans="3:9" ht="17">
      <c r="C7" s="42">
        <v>2</v>
      </c>
      <c r="D7" s="43">
        <f t="shared" ref="D7:D18" si="0">+D8+$C$21</f>
        <v>1098903.3659999999</v>
      </c>
      <c r="E7" s="43">
        <f t="shared" ref="E7:E18" si="1">+E8+$D$21</f>
        <v>834903.63000000024</v>
      </c>
      <c r="F7" s="43">
        <f t="shared" ref="F7:F18" si="2">+F8+$E$21</f>
        <v>435487.97230714263</v>
      </c>
      <c r="G7" s="43">
        <f t="shared" ref="G7:G18" si="3">+G8+$F$21</f>
        <v>418362.54190714291</v>
      </c>
      <c r="H7" s="43">
        <f t="shared" ref="H7:H18" si="4">+H8+$G$21</f>
        <v>388938.82685357152</v>
      </c>
      <c r="I7" s="43">
        <f t="shared" ref="I7:I18" si="5">+I8+$H$21</f>
        <v>342958.83012857148</v>
      </c>
    </row>
    <row r="8" spans="3:9" ht="17">
      <c r="C8" s="42">
        <v>3</v>
      </c>
      <c r="D8" s="43">
        <f t="shared" si="0"/>
        <v>1053494.1359999999</v>
      </c>
      <c r="E8" s="43">
        <f t="shared" si="1"/>
        <v>800403.48000000021</v>
      </c>
      <c r="F8" s="43">
        <f t="shared" si="2"/>
        <v>418188.79551428551</v>
      </c>
      <c r="G8" s="43">
        <f t="shared" si="3"/>
        <v>401743.64991428575</v>
      </c>
      <c r="H8" s="43">
        <f t="shared" si="4"/>
        <v>373488.75255714293</v>
      </c>
      <c r="I8" s="43">
        <f t="shared" si="5"/>
        <v>329335.24965714291</v>
      </c>
    </row>
    <row r="9" spans="3:9" ht="17">
      <c r="C9" s="42">
        <v>4</v>
      </c>
      <c r="D9" s="43">
        <f t="shared" si="0"/>
        <v>1008084.9059999998</v>
      </c>
      <c r="E9" s="43">
        <f t="shared" si="1"/>
        <v>765903.33000000019</v>
      </c>
      <c r="F9" s="43">
        <f t="shared" si="2"/>
        <v>400889.61872142839</v>
      </c>
      <c r="G9" s="43">
        <f t="shared" si="3"/>
        <v>385124.75792142859</v>
      </c>
      <c r="H9" s="43">
        <f t="shared" si="4"/>
        <v>358038.67826071434</v>
      </c>
      <c r="I9" s="43">
        <f t="shared" si="5"/>
        <v>315711.66918571433</v>
      </c>
    </row>
    <row r="10" spans="3:9" ht="17">
      <c r="C10" s="42">
        <v>5</v>
      </c>
      <c r="D10" s="43">
        <f t="shared" si="0"/>
        <v>962675.67599999986</v>
      </c>
      <c r="E10" s="43">
        <f t="shared" si="1"/>
        <v>731403.18000000017</v>
      </c>
      <c r="F10" s="43">
        <f t="shared" si="2"/>
        <v>383590.44192857126</v>
      </c>
      <c r="G10" s="43">
        <f t="shared" si="3"/>
        <v>368505.86592857144</v>
      </c>
      <c r="H10" s="43">
        <f t="shared" si="4"/>
        <v>342588.60396428575</v>
      </c>
      <c r="I10" s="43">
        <f t="shared" si="5"/>
        <v>302088.08871428575</v>
      </c>
    </row>
    <row r="11" spans="3:9" ht="17">
      <c r="C11" s="42">
        <v>6</v>
      </c>
      <c r="D11" s="43">
        <f t="shared" si="0"/>
        <v>917266.44599999988</v>
      </c>
      <c r="E11" s="43">
        <f t="shared" si="1"/>
        <v>696903.03000000014</v>
      </c>
      <c r="F11" s="43">
        <f t="shared" si="2"/>
        <v>366291.26513571414</v>
      </c>
      <c r="G11" s="43">
        <f t="shared" si="3"/>
        <v>351886.97393571428</v>
      </c>
      <c r="H11" s="43">
        <f t="shared" si="4"/>
        <v>327138.52966785716</v>
      </c>
      <c r="I11" s="43">
        <f t="shared" si="5"/>
        <v>288464.50824285718</v>
      </c>
    </row>
    <row r="12" spans="3:9" ht="17">
      <c r="C12" s="42">
        <v>7</v>
      </c>
      <c r="D12" s="43">
        <f t="shared" si="0"/>
        <v>871857.2159999999</v>
      </c>
      <c r="E12" s="43">
        <f t="shared" si="1"/>
        <v>662402.88000000012</v>
      </c>
      <c r="F12" s="43">
        <f t="shared" si="2"/>
        <v>348992.08834285702</v>
      </c>
      <c r="G12" s="43">
        <f t="shared" si="3"/>
        <v>335268.08194285713</v>
      </c>
      <c r="H12" s="43">
        <f t="shared" si="4"/>
        <v>311688.45537142857</v>
      </c>
      <c r="I12" s="43">
        <f t="shared" si="5"/>
        <v>274840.9277714286</v>
      </c>
    </row>
    <row r="13" spans="3:9" ht="17">
      <c r="C13" s="42">
        <v>8</v>
      </c>
      <c r="D13" s="43">
        <f t="shared" si="0"/>
        <v>826447.98599999992</v>
      </c>
      <c r="E13" s="43">
        <f t="shared" si="1"/>
        <v>627902.7300000001</v>
      </c>
      <c r="F13" s="43">
        <f t="shared" si="2"/>
        <v>331692.9115499999</v>
      </c>
      <c r="G13" s="43">
        <f t="shared" si="3"/>
        <v>318649.18994999997</v>
      </c>
      <c r="H13" s="43">
        <f t="shared" si="4"/>
        <v>296238.38107499998</v>
      </c>
      <c r="I13" s="43">
        <f t="shared" si="5"/>
        <v>261217.34730000002</v>
      </c>
    </row>
    <row r="14" spans="3:9" ht="17">
      <c r="C14" s="42">
        <v>9</v>
      </c>
      <c r="D14" s="43">
        <f t="shared" si="0"/>
        <v>781038.75599999994</v>
      </c>
      <c r="E14" s="43">
        <f t="shared" si="1"/>
        <v>593402.58000000007</v>
      </c>
      <c r="F14" s="43">
        <f t="shared" si="2"/>
        <v>314393.73475714278</v>
      </c>
      <c r="G14" s="43">
        <f t="shared" si="3"/>
        <v>302030.29795714281</v>
      </c>
      <c r="H14" s="43">
        <f t="shared" si="4"/>
        <v>280788.30677857139</v>
      </c>
      <c r="I14" s="43">
        <f t="shared" si="5"/>
        <v>247593.76682857145</v>
      </c>
    </row>
    <row r="15" spans="3:9" ht="17">
      <c r="C15" s="42">
        <v>10</v>
      </c>
      <c r="D15" s="43">
        <f t="shared" si="0"/>
        <v>735629.52599999995</v>
      </c>
      <c r="E15" s="43">
        <f t="shared" si="1"/>
        <v>558902.43000000005</v>
      </c>
      <c r="F15" s="43">
        <f t="shared" si="2"/>
        <v>297094.55796428566</v>
      </c>
      <c r="G15" s="43">
        <f t="shared" si="3"/>
        <v>285411.40596428566</v>
      </c>
      <c r="H15" s="43">
        <f t="shared" si="4"/>
        <v>265338.2324821428</v>
      </c>
      <c r="I15" s="43">
        <f t="shared" si="5"/>
        <v>233970.18635714287</v>
      </c>
    </row>
    <row r="16" spans="3:9" ht="17">
      <c r="C16" s="42">
        <v>11</v>
      </c>
      <c r="D16" s="43">
        <f t="shared" si="0"/>
        <v>690220.29599999997</v>
      </c>
      <c r="E16" s="43">
        <f t="shared" si="1"/>
        <v>524402.28</v>
      </c>
      <c r="F16" s="43">
        <f t="shared" si="2"/>
        <v>279795.38117142854</v>
      </c>
      <c r="G16" s="43">
        <f t="shared" si="3"/>
        <v>268792.5139714285</v>
      </c>
      <c r="H16" s="43">
        <f t="shared" si="4"/>
        <v>249888.15818571422</v>
      </c>
      <c r="I16" s="43">
        <f t="shared" si="5"/>
        <v>220346.60588571429</v>
      </c>
    </row>
    <row r="17" spans="3:9" ht="17">
      <c r="C17" s="42">
        <v>12</v>
      </c>
      <c r="D17" s="43">
        <f t="shared" si="0"/>
        <v>644811.06599999999</v>
      </c>
      <c r="E17" s="43">
        <f t="shared" si="1"/>
        <v>489902.13000000006</v>
      </c>
      <c r="F17" s="43">
        <f t="shared" si="2"/>
        <v>262496.20437857142</v>
      </c>
      <c r="G17" s="43">
        <f t="shared" si="3"/>
        <v>252173.62197857138</v>
      </c>
      <c r="H17" s="43">
        <f t="shared" si="4"/>
        <v>234438.08388928566</v>
      </c>
      <c r="I17" s="43">
        <f t="shared" si="5"/>
        <v>206723.02541428572</v>
      </c>
    </row>
    <row r="18" spans="3:9" ht="17">
      <c r="C18" s="42">
        <v>13</v>
      </c>
      <c r="D18" s="43">
        <f t="shared" si="0"/>
        <v>599401.83600000001</v>
      </c>
      <c r="E18" s="43">
        <f t="shared" si="1"/>
        <v>455401.98000000004</v>
      </c>
      <c r="F18" s="43">
        <f t="shared" si="2"/>
        <v>245197.02758571427</v>
      </c>
      <c r="G18" s="43">
        <f t="shared" si="3"/>
        <v>235554.72998571425</v>
      </c>
      <c r="H18" s="43">
        <f t="shared" si="4"/>
        <v>218988.0095928571</v>
      </c>
      <c r="I18" s="43">
        <f t="shared" si="5"/>
        <v>193099.44494285714</v>
      </c>
    </row>
    <row r="19" spans="3:9" ht="17">
      <c r="C19" s="42">
        <v>14</v>
      </c>
      <c r="D19" s="43">
        <f>+D20+$C$21</f>
        <v>553992.60600000003</v>
      </c>
      <c r="E19" s="43">
        <f>+E20+$D$21</f>
        <v>420901.83</v>
      </c>
      <c r="F19" s="43">
        <f>+F20+$E$21</f>
        <v>227897.85079285712</v>
      </c>
      <c r="G19" s="43">
        <f>+G20+$F$21</f>
        <v>218935.83799285712</v>
      </c>
      <c r="H19" s="43">
        <f>+H20+$G$21</f>
        <v>203537.93529642854</v>
      </c>
      <c r="I19" s="43">
        <f>+I20+$H$21</f>
        <v>179475.86447142856</v>
      </c>
    </row>
    <row r="20" spans="3:9" ht="17">
      <c r="C20" s="42">
        <v>15</v>
      </c>
      <c r="D20" s="43">
        <f>'Calculos Bases'!AX4</f>
        <v>508583.37599999999</v>
      </c>
      <c r="E20" s="43">
        <f>'Calculos Bases'!AX5</f>
        <v>386401.68</v>
      </c>
      <c r="F20" s="43">
        <f>'Calculos Bases'!AX6</f>
        <v>210598.67399999997</v>
      </c>
      <c r="G20" s="43">
        <f>'Calculos Bases'!AX7</f>
        <v>202316.946</v>
      </c>
      <c r="H20" s="43">
        <f>'Calculos Bases'!AX8</f>
        <v>188087.86099999998</v>
      </c>
      <c r="I20" s="43">
        <f>'Calculos Bases'!AX9</f>
        <v>165852.28399999999</v>
      </c>
    </row>
    <row r="21" spans="3:9" ht="14" thickBot="1">
      <c r="C21" s="50">
        <f t="shared" ref="C21:H21" si="6">(D6-D20)/14</f>
        <v>45409.229999999996</v>
      </c>
      <c r="D21" s="50">
        <f t="shared" si="6"/>
        <v>34500.15</v>
      </c>
      <c r="E21" s="50">
        <f t="shared" si="6"/>
        <v>17299.176792857139</v>
      </c>
      <c r="F21" s="50">
        <f t="shared" si="6"/>
        <v>16618.891992857138</v>
      </c>
      <c r="G21" s="50">
        <f t="shared" si="6"/>
        <v>15450.074296428569</v>
      </c>
      <c r="H21" s="50">
        <f t="shared" si="6"/>
        <v>13623.580471428568</v>
      </c>
      <c r="I21" s="4"/>
    </row>
    <row r="22" spans="3:9">
      <c r="C22" s="81" t="s">
        <v>99</v>
      </c>
      <c r="D22" s="82"/>
      <c r="E22" s="82"/>
      <c r="F22" s="82"/>
      <c r="G22" s="82"/>
      <c r="H22" s="82"/>
      <c r="I22" s="83"/>
    </row>
    <row r="23" spans="3:9">
      <c r="C23" s="84"/>
      <c r="D23" s="85"/>
      <c r="E23" s="85"/>
      <c r="F23" s="85"/>
      <c r="G23" s="85"/>
      <c r="H23" s="85"/>
      <c r="I23" s="86"/>
    </row>
    <row r="24" spans="3:9" ht="14" thickBot="1">
      <c r="C24" s="87"/>
      <c r="D24" s="88"/>
      <c r="E24" s="88"/>
      <c r="F24" s="88"/>
      <c r="G24" s="88"/>
      <c r="H24" s="88"/>
      <c r="I24" s="89"/>
    </row>
  </sheetData>
  <sheetProtection sheet="1" objects="1" scenarios="1"/>
  <mergeCells count="5">
    <mergeCell ref="C22:I24"/>
    <mergeCell ref="C4:I4"/>
    <mergeCell ref="C1:I1"/>
    <mergeCell ref="C3:I3"/>
    <mergeCell ref="C2:I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56601-A96A-41C4-8C2C-E6FD6794924D}">
  <dimension ref="C1:I20"/>
  <sheetViews>
    <sheetView showGridLines="0" topLeftCell="A2" zoomScale="224" workbookViewId="0">
      <selection activeCell="K9" sqref="K9"/>
    </sheetView>
  </sheetViews>
  <sheetFormatPr baseColWidth="10" defaultRowHeight="13"/>
  <sheetData>
    <row r="1" spans="3:9">
      <c r="E1" s="51" t="s">
        <v>91</v>
      </c>
    </row>
    <row r="2" spans="3:9" ht="14" thickBot="1">
      <c r="E2" s="90" t="s">
        <v>70</v>
      </c>
      <c r="F2" s="90"/>
      <c r="G2" s="90"/>
    </row>
    <row r="3" spans="3:9" ht="18" thickTop="1" thickBot="1">
      <c r="C3" s="91" t="s">
        <v>92</v>
      </c>
      <c r="D3" s="92"/>
      <c r="E3" s="92"/>
      <c r="F3" s="92"/>
      <c r="G3" s="92"/>
      <c r="H3" s="92"/>
      <c r="I3" s="93"/>
    </row>
    <row r="4" spans="3:9" ht="22" thickTop="1">
      <c r="C4" s="2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9" t="s">
        <v>20</v>
      </c>
    </row>
    <row r="5" spans="3:9" ht="17">
      <c r="C5" s="42">
        <v>1</v>
      </c>
      <c r="D5" s="43">
        <f>(+D19*125%)+D19</f>
        <v>1135230.75</v>
      </c>
      <c r="E5" s="43">
        <f>(+E19*125%)+E19</f>
        <v>862503.75</v>
      </c>
      <c r="F5" s="43">
        <f>(+F19*115%)+F19</f>
        <v>440883.3</v>
      </c>
      <c r="G5" s="43">
        <f>(+G19*115%)+G19</f>
        <v>423545.69999999995</v>
      </c>
      <c r="H5" s="43">
        <f>(+H19*115%)+H19</f>
        <v>393757.44999999995</v>
      </c>
      <c r="I5" s="43">
        <f>(+I19*115%)+I19</f>
        <v>347207.8</v>
      </c>
    </row>
    <row r="6" spans="3:9" ht="17">
      <c r="C6" s="42">
        <v>2</v>
      </c>
      <c r="D6" s="43">
        <f t="shared" ref="D6:D17" si="0">+D7+$C$20</f>
        <v>1090181.9107142861</v>
      </c>
      <c r="E6" s="43">
        <f t="shared" ref="E6:E17" si="1">+E7+$D$20</f>
        <v>828277.41071428591</v>
      </c>
      <c r="F6" s="43">
        <f t="shared" ref="F6:F17" si="2">+F7+$E$20</f>
        <v>424038.92142857157</v>
      </c>
      <c r="G6" s="43">
        <f t="shared" ref="G6:G17" si="3">+G7+$F$20</f>
        <v>407363.72142857139</v>
      </c>
      <c r="H6" s="43">
        <f t="shared" ref="H6:H17" si="4">+H7+$G$20</f>
        <v>378713.56071428582</v>
      </c>
      <c r="I6" s="43">
        <f t="shared" ref="I6:I17" si="5">+I7+$H$20</f>
        <v>333942.38571428554</v>
      </c>
    </row>
    <row r="7" spans="3:9" ht="17">
      <c r="C7" s="42">
        <v>3</v>
      </c>
      <c r="D7" s="43">
        <f t="shared" si="0"/>
        <v>1045133.0714285718</v>
      </c>
      <c r="E7" s="43">
        <f t="shared" si="1"/>
        <v>794051.07142857159</v>
      </c>
      <c r="F7" s="43">
        <f t="shared" si="2"/>
        <v>407194.54285714298</v>
      </c>
      <c r="G7" s="43">
        <f t="shared" si="3"/>
        <v>391181.74285714282</v>
      </c>
      <c r="H7" s="43">
        <f t="shared" si="4"/>
        <v>363669.67142857151</v>
      </c>
      <c r="I7" s="43">
        <f t="shared" si="5"/>
        <v>320676.97142857127</v>
      </c>
    </row>
    <row r="8" spans="3:9" ht="17">
      <c r="C8" s="42">
        <v>4</v>
      </c>
      <c r="D8" s="43">
        <f t="shared" si="0"/>
        <v>1000084.2321428575</v>
      </c>
      <c r="E8" s="43">
        <f t="shared" si="1"/>
        <v>759824.73214285728</v>
      </c>
      <c r="F8" s="43">
        <f t="shared" si="2"/>
        <v>390350.16428571439</v>
      </c>
      <c r="G8" s="43">
        <f t="shared" si="3"/>
        <v>374999.76428571425</v>
      </c>
      <c r="H8" s="43">
        <f t="shared" si="4"/>
        <v>348625.78214285721</v>
      </c>
      <c r="I8" s="43">
        <f t="shared" si="5"/>
        <v>307411.557142857</v>
      </c>
    </row>
    <row r="9" spans="3:9" ht="17">
      <c r="C9" s="42">
        <v>5</v>
      </c>
      <c r="D9" s="43">
        <f t="shared" si="0"/>
        <v>955035.39285714319</v>
      </c>
      <c r="E9" s="43">
        <f t="shared" si="1"/>
        <v>725598.39285714296</v>
      </c>
      <c r="F9" s="43">
        <f t="shared" si="2"/>
        <v>373505.7857142858</v>
      </c>
      <c r="G9" s="43">
        <f t="shared" si="3"/>
        <v>358817.78571428568</v>
      </c>
      <c r="H9" s="43">
        <f t="shared" si="4"/>
        <v>333581.8928571429</v>
      </c>
      <c r="I9" s="43">
        <f t="shared" si="5"/>
        <v>294146.14285714272</v>
      </c>
    </row>
    <row r="10" spans="3:9" ht="17">
      <c r="C10" s="42">
        <v>6</v>
      </c>
      <c r="D10" s="43">
        <f t="shared" si="0"/>
        <v>909986.55357142887</v>
      </c>
      <c r="E10" s="43">
        <f t="shared" si="1"/>
        <v>691372.05357142864</v>
      </c>
      <c r="F10" s="43">
        <f t="shared" si="2"/>
        <v>356661.40714285721</v>
      </c>
      <c r="G10" s="43">
        <f t="shared" si="3"/>
        <v>342635.80714285711</v>
      </c>
      <c r="H10" s="43">
        <f t="shared" si="4"/>
        <v>318538.00357142859</v>
      </c>
      <c r="I10" s="43">
        <f t="shared" si="5"/>
        <v>280880.72857142845</v>
      </c>
    </row>
    <row r="11" spans="3:9" ht="17">
      <c r="C11" s="42">
        <v>7</v>
      </c>
      <c r="D11" s="43">
        <f t="shared" si="0"/>
        <v>864937.71428571455</v>
      </c>
      <c r="E11" s="43">
        <f t="shared" si="1"/>
        <v>657145.71428571432</v>
      </c>
      <c r="F11" s="43">
        <f t="shared" si="2"/>
        <v>339817.02857142861</v>
      </c>
      <c r="G11" s="43">
        <f t="shared" si="3"/>
        <v>326453.82857142854</v>
      </c>
      <c r="H11" s="43">
        <f t="shared" si="4"/>
        <v>303494.11428571428</v>
      </c>
      <c r="I11" s="43">
        <f t="shared" si="5"/>
        <v>267615.31428571418</v>
      </c>
    </row>
    <row r="12" spans="3:9" ht="17">
      <c r="C12" s="42">
        <v>8</v>
      </c>
      <c r="D12" s="43">
        <f t="shared" si="0"/>
        <v>819888.87500000023</v>
      </c>
      <c r="E12" s="43">
        <f t="shared" si="1"/>
        <v>622919.375</v>
      </c>
      <c r="F12" s="43">
        <f t="shared" si="2"/>
        <v>322972.65000000002</v>
      </c>
      <c r="G12" s="43">
        <f t="shared" si="3"/>
        <v>310271.84999999998</v>
      </c>
      <c r="H12" s="43">
        <f t="shared" si="4"/>
        <v>288450.22499999998</v>
      </c>
      <c r="I12" s="43">
        <f t="shared" si="5"/>
        <v>254349.89999999991</v>
      </c>
    </row>
    <row r="13" spans="3:9" ht="17">
      <c r="C13" s="42">
        <v>9</v>
      </c>
      <c r="D13" s="43">
        <f t="shared" si="0"/>
        <v>774840.03571428591</v>
      </c>
      <c r="E13" s="43">
        <f t="shared" si="1"/>
        <v>588693.03571428568</v>
      </c>
      <c r="F13" s="43">
        <f t="shared" si="2"/>
        <v>306128.27142857143</v>
      </c>
      <c r="G13" s="43">
        <f t="shared" si="3"/>
        <v>294089.87142857141</v>
      </c>
      <c r="H13" s="43">
        <f t="shared" si="4"/>
        <v>273406.33571428567</v>
      </c>
      <c r="I13" s="43">
        <f t="shared" si="5"/>
        <v>241084.48571428563</v>
      </c>
    </row>
    <row r="14" spans="3:9" ht="17">
      <c r="C14" s="42">
        <v>10</v>
      </c>
      <c r="D14" s="43">
        <f t="shared" si="0"/>
        <v>729791.19642857159</v>
      </c>
      <c r="E14" s="43">
        <f t="shared" si="1"/>
        <v>554466.69642857136</v>
      </c>
      <c r="F14" s="43">
        <f t="shared" si="2"/>
        <v>289283.89285714284</v>
      </c>
      <c r="G14" s="43">
        <f t="shared" si="3"/>
        <v>277907.89285714284</v>
      </c>
      <c r="H14" s="43">
        <f t="shared" si="4"/>
        <v>258362.44642857139</v>
      </c>
      <c r="I14" s="43">
        <f t="shared" si="5"/>
        <v>227819.07142857136</v>
      </c>
    </row>
    <row r="15" spans="3:9" ht="17">
      <c r="C15" s="42">
        <v>11</v>
      </c>
      <c r="D15" s="43">
        <f t="shared" si="0"/>
        <v>684742.35714285728</v>
      </c>
      <c r="E15" s="43">
        <f t="shared" si="1"/>
        <v>520240.35714285704</v>
      </c>
      <c r="F15" s="43">
        <f t="shared" si="2"/>
        <v>272439.51428571425</v>
      </c>
      <c r="G15" s="43">
        <f t="shared" si="3"/>
        <v>261725.91428571427</v>
      </c>
      <c r="H15" s="43">
        <f t="shared" si="4"/>
        <v>243318.55714285711</v>
      </c>
      <c r="I15" s="43">
        <f t="shared" si="5"/>
        <v>214553.65714285709</v>
      </c>
    </row>
    <row r="16" spans="3:9" ht="17">
      <c r="C16" s="42">
        <v>12</v>
      </c>
      <c r="D16" s="43">
        <f t="shared" si="0"/>
        <v>639693.51785714296</v>
      </c>
      <c r="E16" s="43">
        <f t="shared" si="1"/>
        <v>486014.01785714278</v>
      </c>
      <c r="F16" s="43">
        <f t="shared" si="2"/>
        <v>255595.13571428569</v>
      </c>
      <c r="G16" s="43">
        <f t="shared" si="3"/>
        <v>245543.9357142857</v>
      </c>
      <c r="H16" s="43">
        <f t="shared" si="4"/>
        <v>228274.66785714283</v>
      </c>
      <c r="I16" s="43">
        <f t="shared" si="5"/>
        <v>201288.24285714282</v>
      </c>
    </row>
    <row r="17" spans="3:9" ht="17">
      <c r="C17" s="42">
        <v>13</v>
      </c>
      <c r="D17" s="43">
        <f t="shared" si="0"/>
        <v>594644.67857142864</v>
      </c>
      <c r="E17" s="43">
        <f t="shared" si="1"/>
        <v>451787.67857142852</v>
      </c>
      <c r="F17" s="43">
        <f t="shared" si="2"/>
        <v>238750.75714285712</v>
      </c>
      <c r="G17" s="43">
        <f t="shared" si="3"/>
        <v>229361.95714285714</v>
      </c>
      <c r="H17" s="43">
        <f t="shared" si="4"/>
        <v>213230.77857142856</v>
      </c>
      <c r="I17" s="43">
        <f t="shared" si="5"/>
        <v>188022.82857142854</v>
      </c>
    </row>
    <row r="18" spans="3:9" ht="17">
      <c r="C18" s="42">
        <v>14</v>
      </c>
      <c r="D18" s="43">
        <f>+D19+$C$20</f>
        <v>549595.83928571432</v>
      </c>
      <c r="E18" s="43">
        <f>+E19+$D$20</f>
        <v>417561.33928571426</v>
      </c>
      <c r="F18" s="43">
        <f>+F19+$E$20</f>
        <v>221906.37857142856</v>
      </c>
      <c r="G18" s="43">
        <f>+G19+$F$20</f>
        <v>213179.97857142857</v>
      </c>
      <c r="H18" s="43">
        <f>+H19+$G$20</f>
        <v>198186.88928571428</v>
      </c>
      <c r="I18" s="43">
        <f>+I19+$H$20</f>
        <v>174757.41428571427</v>
      </c>
    </row>
    <row r="19" spans="3:9" ht="17">
      <c r="C19" s="42">
        <v>15</v>
      </c>
      <c r="D19" s="43">
        <f>'Calculos Bases'!AW4</f>
        <v>504547</v>
      </c>
      <c r="E19" s="43">
        <f>'Calculos Bases'!AW5</f>
        <v>383335</v>
      </c>
      <c r="F19" s="43">
        <f>'Calculos Bases'!AW6</f>
        <v>205062</v>
      </c>
      <c r="G19" s="43">
        <f>'Calculos Bases'!AW7</f>
        <v>196998</v>
      </c>
      <c r="H19" s="43">
        <f>'Calculos Bases'!AW8</f>
        <v>183143</v>
      </c>
      <c r="I19" s="43">
        <f>'Calculos Bases'!AW9</f>
        <v>161492</v>
      </c>
    </row>
    <row r="20" spans="3:9">
      <c r="C20" s="50">
        <f t="shared" ref="C20:H20" si="6">(D5-D19)/14</f>
        <v>45048.839285714283</v>
      </c>
      <c r="D20" s="50">
        <f t="shared" si="6"/>
        <v>34226.339285714283</v>
      </c>
      <c r="E20" s="50">
        <f t="shared" si="6"/>
        <v>16844.37857142857</v>
      </c>
      <c r="F20" s="50">
        <f t="shared" si="6"/>
        <v>16181.978571428568</v>
      </c>
      <c r="G20" s="50">
        <f t="shared" si="6"/>
        <v>15043.889285714282</v>
      </c>
      <c r="H20" s="50">
        <f t="shared" si="6"/>
        <v>13265.414285714285</v>
      </c>
      <c r="I20" s="4"/>
    </row>
  </sheetData>
  <sheetProtection sheet="1" objects="1" scenarios="1"/>
  <mergeCells count="2">
    <mergeCell ref="E2:G2"/>
    <mergeCell ref="C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BFD22-5C56-43DE-961B-C51611F2B1CA}">
  <dimension ref="C1:I20"/>
  <sheetViews>
    <sheetView showGridLines="0" workbookViewId="0">
      <selection activeCell="M6" sqref="M6"/>
    </sheetView>
  </sheetViews>
  <sheetFormatPr baseColWidth="10" defaultRowHeight="13"/>
  <sheetData>
    <row r="1" spans="3:9">
      <c r="E1" s="51" t="s">
        <v>89</v>
      </c>
    </row>
    <row r="2" spans="3:9" ht="14" thickBot="1">
      <c r="E2" s="90" t="s">
        <v>70</v>
      </c>
      <c r="F2" s="90"/>
      <c r="G2" s="90"/>
    </row>
    <row r="3" spans="3:9" ht="18" thickTop="1" thickBot="1">
      <c r="C3" s="91" t="s">
        <v>90</v>
      </c>
      <c r="D3" s="92"/>
      <c r="E3" s="92"/>
      <c r="F3" s="92"/>
      <c r="G3" s="92"/>
      <c r="H3" s="92"/>
      <c r="I3" s="93"/>
    </row>
    <row r="4" spans="3:9" ht="22" thickTop="1">
      <c r="C4" s="2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9" t="s">
        <v>20</v>
      </c>
    </row>
    <row r="5" spans="3:9" ht="17">
      <c r="C5" s="42">
        <v>1</v>
      </c>
      <c r="D5" s="43">
        <f>(+D19*125%)+D19</f>
        <v>1119557.25</v>
      </c>
      <c r="E5" s="43">
        <f>(+E19*125%)+E19</f>
        <v>850594.5</v>
      </c>
      <c r="F5" s="43">
        <f>(+F19*115%)+F19</f>
        <v>428875.55</v>
      </c>
      <c r="G5" s="43">
        <f>(+G19*115%)+G19</f>
        <v>412013.1</v>
      </c>
      <c r="H5" s="43">
        <f>(+H19*115%)+H19</f>
        <v>383035.4</v>
      </c>
      <c r="I5" s="43">
        <f>(+I19*115%)+I19</f>
        <v>337749.94999999995</v>
      </c>
    </row>
    <row r="6" spans="3:9" ht="17">
      <c r="C6" s="42">
        <v>2</v>
      </c>
      <c r="D6" s="43">
        <f t="shared" ref="D6:D17" si="0">+D7+$C$20</f>
        <v>1075130.375</v>
      </c>
      <c r="E6" s="43">
        <f t="shared" ref="E6:E17" si="1">+E7+$D$20</f>
        <v>816840.75</v>
      </c>
      <c r="F6" s="43">
        <f t="shared" ref="F6:F17" si="2">+F7+$E$20</f>
        <v>412489.93928571412</v>
      </c>
      <c r="G6" s="43">
        <f t="shared" ref="G6:G17" si="3">+G7+$F$20</f>
        <v>396271.73571428569</v>
      </c>
      <c r="H6" s="43">
        <f t="shared" ref="H6:H17" si="4">+H7+$G$20</f>
        <v>368401.15714285721</v>
      </c>
      <c r="I6" s="43">
        <f t="shared" ref="I6:I17" si="5">+I7+$H$20</f>
        <v>324845.88214285701</v>
      </c>
    </row>
    <row r="7" spans="3:9" ht="17">
      <c r="C7" s="42">
        <v>3</v>
      </c>
      <c r="D7" s="43">
        <f t="shared" si="0"/>
        <v>1030703.5</v>
      </c>
      <c r="E7" s="43">
        <f t="shared" si="1"/>
        <v>783087</v>
      </c>
      <c r="F7" s="43">
        <f t="shared" si="2"/>
        <v>396104.32857142843</v>
      </c>
      <c r="G7" s="43">
        <f t="shared" si="3"/>
        <v>380530.37142857141</v>
      </c>
      <c r="H7" s="43">
        <f t="shared" si="4"/>
        <v>353766.91428571433</v>
      </c>
      <c r="I7" s="43">
        <f t="shared" si="5"/>
        <v>311941.81428571418</v>
      </c>
    </row>
    <row r="8" spans="3:9" ht="17">
      <c r="C8" s="42">
        <v>4</v>
      </c>
      <c r="D8" s="43">
        <f t="shared" si="0"/>
        <v>986276.625</v>
      </c>
      <c r="E8" s="43">
        <f t="shared" si="1"/>
        <v>749333.25</v>
      </c>
      <c r="F8" s="43">
        <f t="shared" si="2"/>
        <v>379718.71785714274</v>
      </c>
      <c r="G8" s="43">
        <f t="shared" si="3"/>
        <v>364789.00714285712</v>
      </c>
      <c r="H8" s="43">
        <f t="shared" si="4"/>
        <v>339132.67142857146</v>
      </c>
      <c r="I8" s="43">
        <f t="shared" si="5"/>
        <v>299037.74642857135</v>
      </c>
    </row>
    <row r="9" spans="3:9" ht="17">
      <c r="C9" s="42">
        <v>5</v>
      </c>
      <c r="D9" s="43">
        <f t="shared" si="0"/>
        <v>941849.75</v>
      </c>
      <c r="E9" s="43">
        <f t="shared" si="1"/>
        <v>715579.5</v>
      </c>
      <c r="F9" s="43">
        <f t="shared" si="2"/>
        <v>363333.10714285704</v>
      </c>
      <c r="G9" s="43">
        <f t="shared" si="3"/>
        <v>349047.64285714284</v>
      </c>
      <c r="H9" s="43">
        <f t="shared" si="4"/>
        <v>324498.42857142858</v>
      </c>
      <c r="I9" s="43">
        <f t="shared" si="5"/>
        <v>286133.67857142852</v>
      </c>
    </row>
    <row r="10" spans="3:9" ht="17">
      <c r="C10" s="42">
        <v>6</v>
      </c>
      <c r="D10" s="43">
        <f t="shared" si="0"/>
        <v>897422.875</v>
      </c>
      <c r="E10" s="43">
        <f t="shared" si="1"/>
        <v>681825.75</v>
      </c>
      <c r="F10" s="43">
        <f t="shared" si="2"/>
        <v>346947.49642857135</v>
      </c>
      <c r="G10" s="43">
        <f t="shared" si="3"/>
        <v>333306.27857142856</v>
      </c>
      <c r="H10" s="43">
        <f t="shared" si="4"/>
        <v>309864.1857142857</v>
      </c>
      <c r="I10" s="43">
        <f t="shared" si="5"/>
        <v>273229.61071428569</v>
      </c>
    </row>
    <row r="11" spans="3:9" ht="17">
      <c r="C11" s="42">
        <v>7</v>
      </c>
      <c r="D11" s="43">
        <f t="shared" si="0"/>
        <v>852996</v>
      </c>
      <c r="E11" s="43">
        <f t="shared" si="1"/>
        <v>648072</v>
      </c>
      <c r="F11" s="43">
        <f t="shared" si="2"/>
        <v>330561.88571428566</v>
      </c>
      <c r="G11" s="43">
        <f t="shared" si="3"/>
        <v>317564.91428571427</v>
      </c>
      <c r="H11" s="43">
        <f t="shared" si="4"/>
        <v>295229.94285714283</v>
      </c>
      <c r="I11" s="43">
        <f t="shared" si="5"/>
        <v>260325.54285714286</v>
      </c>
    </row>
    <row r="12" spans="3:9" ht="17">
      <c r="C12" s="42">
        <v>8</v>
      </c>
      <c r="D12" s="43">
        <f t="shared" si="0"/>
        <v>808569.125</v>
      </c>
      <c r="E12" s="43">
        <f t="shared" si="1"/>
        <v>614318.25</v>
      </c>
      <c r="F12" s="43">
        <f t="shared" si="2"/>
        <v>314176.27499999997</v>
      </c>
      <c r="G12" s="43">
        <f t="shared" si="3"/>
        <v>301823.55</v>
      </c>
      <c r="H12" s="43">
        <f t="shared" si="4"/>
        <v>280595.69999999995</v>
      </c>
      <c r="I12" s="43">
        <f t="shared" si="5"/>
        <v>247421.47500000001</v>
      </c>
    </row>
    <row r="13" spans="3:9" ht="17">
      <c r="C13" s="42">
        <v>9</v>
      </c>
      <c r="D13" s="43">
        <f t="shared" si="0"/>
        <v>764142.25</v>
      </c>
      <c r="E13" s="43">
        <f t="shared" si="1"/>
        <v>580564.5</v>
      </c>
      <c r="F13" s="43">
        <f t="shared" si="2"/>
        <v>297790.66428571427</v>
      </c>
      <c r="G13" s="43">
        <f t="shared" si="3"/>
        <v>286082.1857142857</v>
      </c>
      <c r="H13" s="43">
        <f t="shared" si="4"/>
        <v>265961.45714285708</v>
      </c>
      <c r="I13" s="43">
        <f t="shared" si="5"/>
        <v>234517.40714285715</v>
      </c>
    </row>
    <row r="14" spans="3:9" ht="17">
      <c r="C14" s="42">
        <v>10</v>
      </c>
      <c r="D14" s="43">
        <f t="shared" si="0"/>
        <v>719715.375</v>
      </c>
      <c r="E14" s="43">
        <f t="shared" si="1"/>
        <v>546810.75</v>
      </c>
      <c r="F14" s="43">
        <f t="shared" si="2"/>
        <v>281405.05357142858</v>
      </c>
      <c r="G14" s="43">
        <f t="shared" si="3"/>
        <v>270340.82142857142</v>
      </c>
      <c r="H14" s="43">
        <f t="shared" si="4"/>
        <v>251327.21428571423</v>
      </c>
      <c r="I14" s="43">
        <f t="shared" si="5"/>
        <v>221613.33928571429</v>
      </c>
    </row>
    <row r="15" spans="3:9" ht="17">
      <c r="C15" s="42">
        <v>11</v>
      </c>
      <c r="D15" s="43">
        <f t="shared" si="0"/>
        <v>675288.5</v>
      </c>
      <c r="E15" s="43">
        <f t="shared" si="1"/>
        <v>513057</v>
      </c>
      <c r="F15" s="43">
        <f t="shared" si="2"/>
        <v>265019.44285714289</v>
      </c>
      <c r="G15" s="43">
        <f t="shared" si="3"/>
        <v>254599.45714285714</v>
      </c>
      <c r="H15" s="43">
        <f t="shared" si="4"/>
        <v>236692.97142857139</v>
      </c>
      <c r="I15" s="43">
        <f t="shared" si="5"/>
        <v>208709.27142857143</v>
      </c>
    </row>
    <row r="16" spans="3:9" ht="17">
      <c r="C16" s="42">
        <v>12</v>
      </c>
      <c r="D16" s="43">
        <f t="shared" si="0"/>
        <v>630861.625</v>
      </c>
      <c r="E16" s="43">
        <f t="shared" si="1"/>
        <v>479303.25</v>
      </c>
      <c r="F16" s="43">
        <f t="shared" si="2"/>
        <v>248633.83214285717</v>
      </c>
      <c r="G16" s="43">
        <f t="shared" si="3"/>
        <v>238858.09285714285</v>
      </c>
      <c r="H16" s="43">
        <f t="shared" si="4"/>
        <v>222058.72857142854</v>
      </c>
      <c r="I16" s="43">
        <f t="shared" si="5"/>
        <v>195805.20357142857</v>
      </c>
    </row>
    <row r="17" spans="3:9" ht="17">
      <c r="C17" s="42">
        <v>13</v>
      </c>
      <c r="D17" s="43">
        <f t="shared" si="0"/>
        <v>586434.75</v>
      </c>
      <c r="E17" s="43">
        <f t="shared" si="1"/>
        <v>445549.5</v>
      </c>
      <c r="F17" s="43">
        <f t="shared" si="2"/>
        <v>232248.22142857144</v>
      </c>
      <c r="G17" s="43">
        <f t="shared" si="3"/>
        <v>223116.72857142857</v>
      </c>
      <c r="H17" s="43">
        <f t="shared" si="4"/>
        <v>207424.48571428569</v>
      </c>
      <c r="I17" s="43">
        <f t="shared" si="5"/>
        <v>182901.13571428572</v>
      </c>
    </row>
    <row r="18" spans="3:9" ht="17">
      <c r="C18" s="42">
        <v>14</v>
      </c>
      <c r="D18" s="43">
        <f>+D19+$C$20</f>
        <v>542007.875</v>
      </c>
      <c r="E18" s="43">
        <f>+E19+$D$20</f>
        <v>411795.75</v>
      </c>
      <c r="F18" s="43">
        <f>+F19+$E$20</f>
        <v>215862.61071428572</v>
      </c>
      <c r="G18" s="43">
        <f>+G19+$F$20</f>
        <v>207375.36428571428</v>
      </c>
      <c r="H18" s="43">
        <f>+H19+$G$20</f>
        <v>192790.24285714285</v>
      </c>
      <c r="I18" s="43">
        <f>+I19+$H$20</f>
        <v>169997.06785714286</v>
      </c>
    </row>
    <row r="19" spans="3:9" ht="17">
      <c r="C19" s="42">
        <v>15</v>
      </c>
      <c r="D19" s="43">
        <f>'Calculos Bases'!AV4</f>
        <v>497581</v>
      </c>
      <c r="E19" s="43">
        <f>'Calculos Bases'!AV5</f>
        <v>378042</v>
      </c>
      <c r="F19" s="43">
        <f>'Calculos Bases'!AV6</f>
        <v>199477</v>
      </c>
      <c r="G19" s="43">
        <f>'Calculos Bases'!AV7</f>
        <v>191634</v>
      </c>
      <c r="H19" s="43">
        <f>'Calculos Bases'!AV8</f>
        <v>178156</v>
      </c>
      <c r="I19" s="43">
        <f>'Calculos Bases'!AV9</f>
        <v>157093</v>
      </c>
    </row>
    <row r="20" spans="3:9">
      <c r="C20" s="50">
        <f t="shared" ref="C20:H20" si="6">(D5-D19)/14</f>
        <v>44426.875</v>
      </c>
      <c r="D20" s="50">
        <f t="shared" si="6"/>
        <v>33753.75</v>
      </c>
      <c r="E20" s="50">
        <f t="shared" si="6"/>
        <v>16385.610714285714</v>
      </c>
      <c r="F20" s="50">
        <f t="shared" si="6"/>
        <v>15741.364285714284</v>
      </c>
      <c r="G20" s="50">
        <f t="shared" si="6"/>
        <v>14634.242857142859</v>
      </c>
      <c r="H20" s="50">
        <f t="shared" si="6"/>
        <v>12904.067857142854</v>
      </c>
      <c r="I20" s="4"/>
    </row>
  </sheetData>
  <sheetProtection sheet="1" objects="1" scenarios="1"/>
  <mergeCells count="2">
    <mergeCell ref="E2:G2"/>
    <mergeCell ref="C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I20"/>
  <sheetViews>
    <sheetView workbookViewId="0">
      <selection activeCell="D19" sqref="D19"/>
    </sheetView>
  </sheetViews>
  <sheetFormatPr baseColWidth="10" defaultRowHeight="13"/>
  <sheetData>
    <row r="1" spans="3:9">
      <c r="E1" s="51" t="s">
        <v>80</v>
      </c>
    </row>
    <row r="2" spans="3:9" ht="14" thickBot="1">
      <c r="E2" s="90" t="s">
        <v>70</v>
      </c>
      <c r="F2" s="90"/>
      <c r="G2" s="90"/>
    </row>
    <row r="3" spans="3:9" ht="18" thickTop="1" thickBot="1">
      <c r="C3" s="91" t="s">
        <v>84</v>
      </c>
      <c r="D3" s="92"/>
      <c r="E3" s="92"/>
      <c r="F3" s="92"/>
      <c r="G3" s="92"/>
      <c r="H3" s="92"/>
      <c r="I3" s="93"/>
    </row>
    <row r="4" spans="3:9" ht="22" thickTop="1">
      <c r="C4" s="2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9" t="s">
        <v>20</v>
      </c>
    </row>
    <row r="5" spans="3:9" ht="17">
      <c r="C5" s="42">
        <v>1</v>
      </c>
      <c r="D5" s="43">
        <f>(+D19*125%)+D19</f>
        <v>1081698.75</v>
      </c>
      <c r="E5" s="43">
        <f>(+E19*125%)+E19</f>
        <v>821830.5</v>
      </c>
      <c r="F5" s="43">
        <f>(+F19*115%)+F19</f>
        <v>414371.65</v>
      </c>
      <c r="G5" s="43">
        <f>(+G19*115%)+G19</f>
        <v>398081.1</v>
      </c>
      <c r="H5" s="43">
        <f>(+H19*115%)+H19</f>
        <v>370081.65</v>
      </c>
      <c r="I5" s="43">
        <f>(+I19*115%)+I19</f>
        <v>326329.15000000002</v>
      </c>
    </row>
    <row r="6" spans="3:9" ht="17">
      <c r="C6" s="42">
        <v>2</v>
      </c>
      <c r="D6" s="43">
        <f t="shared" ref="D6:D17" si="0">+D7+$C$20</f>
        <v>1038774.1964285709</v>
      </c>
      <c r="E6" s="43">
        <f t="shared" ref="E6:E17" si="1">+E7+$D$20</f>
        <v>789218.17857142899</v>
      </c>
      <c r="F6" s="43">
        <f t="shared" ref="F6:F17" si="2">+F7+$E$20</f>
        <v>398540.17499999981</v>
      </c>
      <c r="G6" s="43">
        <f t="shared" ref="G6:G17" si="3">+G7+$F$20</f>
        <v>382872.02142857126</v>
      </c>
      <c r="H6" s="43">
        <f t="shared" ref="H6:H17" si="4">+H7+$G$20</f>
        <v>355942.31785714277</v>
      </c>
      <c r="I6" s="43">
        <f t="shared" ref="I6:I17" si="5">+I7+$H$20</f>
        <v>313861.42499999993</v>
      </c>
    </row>
    <row r="7" spans="3:9" ht="17">
      <c r="C7" s="42">
        <v>3</v>
      </c>
      <c r="D7" s="43">
        <f t="shared" si="0"/>
        <v>995849.64285714237</v>
      </c>
      <c r="E7" s="43">
        <f t="shared" si="1"/>
        <v>756605.85714285751</v>
      </c>
      <c r="F7" s="43">
        <f t="shared" si="2"/>
        <v>382708.69999999984</v>
      </c>
      <c r="G7" s="43">
        <f t="shared" si="3"/>
        <v>367662.94285714271</v>
      </c>
      <c r="H7" s="43">
        <f t="shared" si="4"/>
        <v>341802.98571428563</v>
      </c>
      <c r="I7" s="43">
        <f t="shared" si="5"/>
        <v>301393.69999999995</v>
      </c>
    </row>
    <row r="8" spans="3:9" ht="17">
      <c r="C8" s="42">
        <v>4</v>
      </c>
      <c r="D8" s="43">
        <f t="shared" si="0"/>
        <v>952925.08928571385</v>
      </c>
      <c r="E8" s="43">
        <f t="shared" si="1"/>
        <v>723993.53571428603</v>
      </c>
      <c r="F8" s="43">
        <f t="shared" si="2"/>
        <v>366877.22499999986</v>
      </c>
      <c r="G8" s="43">
        <f t="shared" si="3"/>
        <v>352453.86428571417</v>
      </c>
      <c r="H8" s="43">
        <f t="shared" si="4"/>
        <v>327663.6535714285</v>
      </c>
      <c r="I8" s="43">
        <f t="shared" si="5"/>
        <v>288925.97499999998</v>
      </c>
    </row>
    <row r="9" spans="3:9" ht="17">
      <c r="C9" s="42">
        <v>5</v>
      </c>
      <c r="D9" s="43">
        <f t="shared" si="0"/>
        <v>910000.53571428533</v>
      </c>
      <c r="E9" s="43">
        <f t="shared" si="1"/>
        <v>691381.21428571455</v>
      </c>
      <c r="F9" s="43">
        <f t="shared" si="2"/>
        <v>351045.74999999988</v>
      </c>
      <c r="G9" s="43">
        <f t="shared" si="3"/>
        <v>337244.78571428562</v>
      </c>
      <c r="H9" s="43">
        <f t="shared" si="4"/>
        <v>313524.32142857136</v>
      </c>
      <c r="I9" s="43">
        <f t="shared" si="5"/>
        <v>276458.25</v>
      </c>
    </row>
    <row r="10" spans="3:9" ht="17">
      <c r="C10" s="42">
        <v>6</v>
      </c>
      <c r="D10" s="43">
        <f t="shared" si="0"/>
        <v>867075.98214285681</v>
      </c>
      <c r="E10" s="43">
        <f t="shared" si="1"/>
        <v>658768.89285714307</v>
      </c>
      <c r="F10" s="43">
        <f t="shared" si="2"/>
        <v>335214.27499999991</v>
      </c>
      <c r="G10" s="43">
        <f t="shared" si="3"/>
        <v>322035.70714285708</v>
      </c>
      <c r="H10" s="43">
        <f t="shared" si="4"/>
        <v>299384.98928571423</v>
      </c>
      <c r="I10" s="43">
        <f t="shared" si="5"/>
        <v>263990.52500000002</v>
      </c>
    </row>
    <row r="11" spans="3:9" ht="17">
      <c r="C11" s="42">
        <v>7</v>
      </c>
      <c r="D11" s="43">
        <f t="shared" si="0"/>
        <v>824151.42857142829</v>
      </c>
      <c r="E11" s="43">
        <f t="shared" si="1"/>
        <v>626156.57142857159</v>
      </c>
      <c r="F11" s="43">
        <f t="shared" si="2"/>
        <v>319382.79999999993</v>
      </c>
      <c r="G11" s="43">
        <f t="shared" si="3"/>
        <v>306826.62857142853</v>
      </c>
      <c r="H11" s="43">
        <f t="shared" si="4"/>
        <v>285245.65714285709</v>
      </c>
      <c r="I11" s="43">
        <f t="shared" si="5"/>
        <v>251522.80000000005</v>
      </c>
    </row>
    <row r="12" spans="3:9" ht="17">
      <c r="C12" s="42">
        <v>8</v>
      </c>
      <c r="D12" s="43">
        <f t="shared" si="0"/>
        <v>781226.87499999977</v>
      </c>
      <c r="E12" s="43">
        <f t="shared" si="1"/>
        <v>593544.25000000012</v>
      </c>
      <c r="F12" s="43">
        <f t="shared" si="2"/>
        <v>303551.32499999995</v>
      </c>
      <c r="G12" s="43">
        <f t="shared" si="3"/>
        <v>291617.55</v>
      </c>
      <c r="H12" s="43">
        <f t="shared" si="4"/>
        <v>271106.32499999995</v>
      </c>
      <c r="I12" s="43">
        <f t="shared" si="5"/>
        <v>239055.07500000004</v>
      </c>
    </row>
    <row r="13" spans="3:9" ht="17">
      <c r="C13" s="42">
        <v>9</v>
      </c>
      <c r="D13" s="43">
        <f t="shared" si="0"/>
        <v>738302.32142857125</v>
      </c>
      <c r="E13" s="43">
        <f t="shared" si="1"/>
        <v>560931.92857142864</v>
      </c>
      <c r="F13" s="43">
        <f t="shared" si="2"/>
        <v>287719.84999999998</v>
      </c>
      <c r="G13" s="43">
        <f t="shared" si="3"/>
        <v>276408.47142857144</v>
      </c>
      <c r="H13" s="43">
        <f t="shared" si="4"/>
        <v>256966.99285714282</v>
      </c>
      <c r="I13" s="43">
        <f t="shared" si="5"/>
        <v>226587.35000000003</v>
      </c>
    </row>
    <row r="14" spans="3:9" ht="17">
      <c r="C14" s="42">
        <v>10</v>
      </c>
      <c r="D14" s="43">
        <f t="shared" si="0"/>
        <v>695377.76785714272</v>
      </c>
      <c r="E14" s="43">
        <f t="shared" si="1"/>
        <v>528319.60714285716</v>
      </c>
      <c r="F14" s="43">
        <f t="shared" si="2"/>
        <v>271888.375</v>
      </c>
      <c r="G14" s="43">
        <f t="shared" si="3"/>
        <v>261199.39285714287</v>
      </c>
      <c r="H14" s="43">
        <f t="shared" si="4"/>
        <v>242827.66071428568</v>
      </c>
      <c r="I14" s="43">
        <f t="shared" si="5"/>
        <v>214119.62500000003</v>
      </c>
    </row>
    <row r="15" spans="3:9" ht="17">
      <c r="C15" s="42">
        <v>11</v>
      </c>
      <c r="D15" s="43">
        <f t="shared" si="0"/>
        <v>652453.2142857142</v>
      </c>
      <c r="E15" s="43">
        <f t="shared" si="1"/>
        <v>495707.28571428568</v>
      </c>
      <c r="F15" s="43">
        <f t="shared" si="2"/>
        <v>256056.90000000002</v>
      </c>
      <c r="G15" s="43">
        <f t="shared" si="3"/>
        <v>245990.3142857143</v>
      </c>
      <c r="H15" s="43">
        <f t="shared" si="4"/>
        <v>228688.32857142854</v>
      </c>
      <c r="I15" s="43">
        <f t="shared" si="5"/>
        <v>201651.90000000002</v>
      </c>
    </row>
    <row r="16" spans="3:9" ht="17">
      <c r="C16" s="42">
        <v>12</v>
      </c>
      <c r="D16" s="43">
        <f t="shared" si="0"/>
        <v>609528.66071428568</v>
      </c>
      <c r="E16" s="43">
        <f t="shared" si="1"/>
        <v>463094.96428571426</v>
      </c>
      <c r="F16" s="43">
        <f t="shared" si="2"/>
        <v>240225.42500000002</v>
      </c>
      <c r="G16" s="43">
        <f t="shared" si="3"/>
        <v>230781.23571428572</v>
      </c>
      <c r="H16" s="43">
        <f t="shared" si="4"/>
        <v>214548.99642857141</v>
      </c>
      <c r="I16" s="43">
        <f t="shared" si="5"/>
        <v>189184.17500000002</v>
      </c>
    </row>
    <row r="17" spans="3:9" ht="17">
      <c r="C17" s="42">
        <v>13</v>
      </c>
      <c r="D17" s="43">
        <f t="shared" si="0"/>
        <v>566604.10714285716</v>
      </c>
      <c r="E17" s="43">
        <f t="shared" si="1"/>
        <v>430482.64285714284</v>
      </c>
      <c r="F17" s="43">
        <f t="shared" si="2"/>
        <v>224393.95</v>
      </c>
      <c r="G17" s="43">
        <f t="shared" si="3"/>
        <v>215572.15714285715</v>
      </c>
      <c r="H17" s="43">
        <f t="shared" si="4"/>
        <v>200409.66428571427</v>
      </c>
      <c r="I17" s="43">
        <f t="shared" si="5"/>
        <v>176716.45</v>
      </c>
    </row>
    <row r="18" spans="3:9" ht="17">
      <c r="C18" s="42">
        <v>14</v>
      </c>
      <c r="D18" s="43">
        <f>+D19+$C$20</f>
        <v>523679.55357142858</v>
      </c>
      <c r="E18" s="43">
        <f>+E19+$D$20</f>
        <v>397870.32142857142</v>
      </c>
      <c r="F18" s="43">
        <f>+F19+$E$20</f>
        <v>208562.47500000001</v>
      </c>
      <c r="G18" s="43">
        <f>+G19+$F$20</f>
        <v>200363.07857142857</v>
      </c>
      <c r="H18" s="43">
        <f>+H19+$G$20</f>
        <v>186270.33214285714</v>
      </c>
      <c r="I18" s="43">
        <f>+I19+$H$20</f>
        <v>164248.72500000001</v>
      </c>
    </row>
    <row r="19" spans="3:9" ht="17">
      <c r="C19" s="42">
        <v>15</v>
      </c>
      <c r="D19" s="43">
        <f>'Calculos Bases'!AU4</f>
        <v>480755</v>
      </c>
      <c r="E19" s="43">
        <f>'Calculos Bases'!AU5</f>
        <v>365258</v>
      </c>
      <c r="F19" s="43">
        <f>'Calculos Bases'!AU6</f>
        <v>192731</v>
      </c>
      <c r="G19" s="43">
        <f>'Calculos Bases'!AU7</f>
        <v>185154</v>
      </c>
      <c r="H19" s="43">
        <f>'Calculos Bases'!AU8</f>
        <v>172131</v>
      </c>
      <c r="I19" s="43">
        <f>'Calculos Bases'!AU9</f>
        <v>151781</v>
      </c>
    </row>
    <row r="20" spans="3:9">
      <c r="C20" s="50">
        <f t="shared" ref="C20:H20" si="6">(D5-D19)/14</f>
        <v>42924.553571428572</v>
      </c>
      <c r="D20" s="50">
        <f t="shared" si="6"/>
        <v>32612.321428571428</v>
      </c>
      <c r="E20" s="50">
        <f t="shared" si="6"/>
        <v>15831.475000000002</v>
      </c>
      <c r="F20" s="50">
        <f t="shared" si="6"/>
        <v>15209.07857142857</v>
      </c>
      <c r="G20" s="50">
        <f t="shared" si="6"/>
        <v>14139.332142857145</v>
      </c>
      <c r="H20" s="50">
        <f t="shared" si="6"/>
        <v>12467.725000000002</v>
      </c>
      <c r="I20" s="4"/>
    </row>
  </sheetData>
  <sheetProtection sheet="1" objects="1" scenarios="1"/>
  <mergeCells count="2">
    <mergeCell ref="E2:G2"/>
    <mergeCell ref="C3:I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I20"/>
  <sheetViews>
    <sheetView showGridLines="0" workbookViewId="0">
      <selection activeCell="C4" sqref="C4"/>
    </sheetView>
  </sheetViews>
  <sheetFormatPr baseColWidth="10" defaultRowHeight="13"/>
  <sheetData>
    <row r="1" spans="3:9">
      <c r="E1" s="51" t="s">
        <v>76</v>
      </c>
    </row>
    <row r="2" spans="3:9" ht="14" thickBot="1">
      <c r="E2" s="90" t="s">
        <v>70</v>
      </c>
      <c r="F2" s="90"/>
      <c r="G2" s="90"/>
    </row>
    <row r="3" spans="3:9" ht="18" thickTop="1" thickBot="1">
      <c r="C3" s="91" t="s">
        <v>83</v>
      </c>
      <c r="D3" s="92"/>
      <c r="E3" s="92"/>
      <c r="F3" s="92"/>
      <c r="G3" s="92"/>
      <c r="H3" s="92"/>
      <c r="I3" s="93"/>
    </row>
    <row r="4" spans="3:9" ht="22" thickTop="1">
      <c r="C4" s="2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9" t="s">
        <v>20</v>
      </c>
    </row>
    <row r="5" spans="3:9" ht="17">
      <c r="C5" s="42">
        <v>1</v>
      </c>
      <c r="D5" s="43">
        <f>(+D19*125%)+D19</f>
        <v>1055315.25</v>
      </c>
      <c r="E5" s="43">
        <f>(+E19*125%)+E19</f>
        <v>801785.25</v>
      </c>
      <c r="F5" s="43">
        <f>(+F19*115%)+F19</f>
        <v>404264.5</v>
      </c>
      <c r="G5" s="43">
        <f>(+G19*115%)+G19</f>
        <v>388371.69999999995</v>
      </c>
      <c r="H5" s="43">
        <f>(+H19*115%)+H19</f>
        <v>361055.94999999995</v>
      </c>
      <c r="I5" s="43">
        <f>(+I19*115%)+I19</f>
        <v>318369.84999999998</v>
      </c>
    </row>
    <row r="6" spans="3:9" ht="17">
      <c r="C6" s="42">
        <v>2</v>
      </c>
      <c r="D6" s="43">
        <f t="shared" ref="D6:D17" si="0">+D7+$C$20</f>
        <v>1013437.660714286</v>
      </c>
      <c r="E6" s="43">
        <f t="shared" ref="E6:E17" si="1">+E7+$D$20</f>
        <v>769968.375</v>
      </c>
      <c r="F6" s="43">
        <f t="shared" ref="F6:F17" si="2">+F7+$E$20</f>
        <v>388819.17857142846</v>
      </c>
      <c r="G6" s="43">
        <f t="shared" ref="G6:G17" si="3">+G7+$F$20</f>
        <v>373533.57857142849</v>
      </c>
      <c r="H6" s="43">
        <f t="shared" ref="H6:H17" si="4">+H7+$G$20</f>
        <v>347261.45357142849</v>
      </c>
      <c r="I6" s="43">
        <f t="shared" ref="I6:I17" si="5">+I7+$H$20</f>
        <v>306206.21785714291</v>
      </c>
    </row>
    <row r="7" spans="3:9" ht="17">
      <c r="C7" s="42">
        <v>3</v>
      </c>
      <c r="D7" s="43">
        <f t="shared" si="0"/>
        <v>971560.07142857171</v>
      </c>
      <c r="E7" s="43">
        <f t="shared" si="1"/>
        <v>738151.5</v>
      </c>
      <c r="F7" s="43">
        <f t="shared" si="2"/>
        <v>373373.85714285704</v>
      </c>
      <c r="G7" s="43">
        <f t="shared" si="3"/>
        <v>358695.45714285708</v>
      </c>
      <c r="H7" s="43">
        <f t="shared" si="4"/>
        <v>333466.95714285708</v>
      </c>
      <c r="I7" s="43">
        <f t="shared" si="5"/>
        <v>294042.58571428579</v>
      </c>
    </row>
    <row r="8" spans="3:9" ht="17">
      <c r="C8" s="42">
        <v>4</v>
      </c>
      <c r="D8" s="43">
        <f t="shared" si="0"/>
        <v>929682.48214285739</v>
      </c>
      <c r="E8" s="43">
        <f t="shared" si="1"/>
        <v>706334.625</v>
      </c>
      <c r="F8" s="43">
        <f t="shared" si="2"/>
        <v>357928.53571428562</v>
      </c>
      <c r="G8" s="43">
        <f t="shared" si="3"/>
        <v>343857.33571428567</v>
      </c>
      <c r="H8" s="43">
        <f t="shared" si="4"/>
        <v>319672.46071428567</v>
      </c>
      <c r="I8" s="43">
        <f t="shared" si="5"/>
        <v>281878.95357142866</v>
      </c>
    </row>
    <row r="9" spans="3:9" ht="17">
      <c r="C9" s="42">
        <v>5</v>
      </c>
      <c r="D9" s="43">
        <f t="shared" si="0"/>
        <v>887804.89285714307</v>
      </c>
      <c r="E9" s="43">
        <f t="shared" si="1"/>
        <v>674517.75</v>
      </c>
      <c r="F9" s="43">
        <f t="shared" si="2"/>
        <v>342483.2142857142</v>
      </c>
      <c r="G9" s="43">
        <f t="shared" si="3"/>
        <v>329019.21428571426</v>
      </c>
      <c r="H9" s="43">
        <f t="shared" si="4"/>
        <v>305877.96428571426</v>
      </c>
      <c r="I9" s="43">
        <f t="shared" si="5"/>
        <v>269715.32142857154</v>
      </c>
    </row>
    <row r="10" spans="3:9" ht="17">
      <c r="C10" s="42">
        <v>6</v>
      </c>
      <c r="D10" s="43">
        <f t="shared" si="0"/>
        <v>845927.30357142875</v>
      </c>
      <c r="E10" s="43">
        <f t="shared" si="1"/>
        <v>642700.875</v>
      </c>
      <c r="F10" s="43">
        <f t="shared" si="2"/>
        <v>327037.89285714278</v>
      </c>
      <c r="G10" s="43">
        <f t="shared" si="3"/>
        <v>314181.09285714285</v>
      </c>
      <c r="H10" s="43">
        <f t="shared" si="4"/>
        <v>292083.46785714285</v>
      </c>
      <c r="I10" s="43">
        <f t="shared" si="5"/>
        <v>257551.68928571438</v>
      </c>
    </row>
    <row r="11" spans="3:9" ht="17">
      <c r="C11" s="42">
        <v>7</v>
      </c>
      <c r="D11" s="43">
        <f t="shared" si="0"/>
        <v>804049.71428571444</v>
      </c>
      <c r="E11" s="43">
        <f t="shared" si="1"/>
        <v>610884</v>
      </c>
      <c r="F11" s="43">
        <f t="shared" si="2"/>
        <v>311592.57142857136</v>
      </c>
      <c r="G11" s="43">
        <f t="shared" si="3"/>
        <v>299342.97142857144</v>
      </c>
      <c r="H11" s="43">
        <f t="shared" si="4"/>
        <v>278288.97142857144</v>
      </c>
      <c r="I11" s="43">
        <f t="shared" si="5"/>
        <v>245388.05714285723</v>
      </c>
    </row>
    <row r="12" spans="3:9" ht="17">
      <c r="C12" s="42">
        <v>8</v>
      </c>
      <c r="D12" s="43">
        <f t="shared" si="0"/>
        <v>762172.12500000012</v>
      </c>
      <c r="E12" s="43">
        <f t="shared" si="1"/>
        <v>579067.125</v>
      </c>
      <c r="F12" s="43">
        <f t="shared" si="2"/>
        <v>296147.24999999994</v>
      </c>
      <c r="G12" s="43">
        <f t="shared" si="3"/>
        <v>284504.85000000003</v>
      </c>
      <c r="H12" s="43">
        <f t="shared" si="4"/>
        <v>264494.47500000003</v>
      </c>
      <c r="I12" s="43">
        <f t="shared" si="5"/>
        <v>233224.42500000008</v>
      </c>
    </row>
    <row r="13" spans="3:9" ht="17">
      <c r="C13" s="42">
        <v>9</v>
      </c>
      <c r="D13" s="43">
        <f t="shared" si="0"/>
        <v>720294.5357142858</v>
      </c>
      <c r="E13" s="43">
        <f t="shared" si="1"/>
        <v>547250.25</v>
      </c>
      <c r="F13" s="43">
        <f t="shared" si="2"/>
        <v>280701.92857142852</v>
      </c>
      <c r="G13" s="43">
        <f t="shared" si="3"/>
        <v>269666.72857142863</v>
      </c>
      <c r="H13" s="43">
        <f t="shared" si="4"/>
        <v>250699.97857142863</v>
      </c>
      <c r="I13" s="43">
        <f t="shared" si="5"/>
        <v>221060.79285714292</v>
      </c>
    </row>
    <row r="14" spans="3:9" ht="17">
      <c r="C14" s="42">
        <v>10</v>
      </c>
      <c r="D14" s="43">
        <f t="shared" si="0"/>
        <v>678416.94642857148</v>
      </c>
      <c r="E14" s="43">
        <f t="shared" si="1"/>
        <v>515433.375</v>
      </c>
      <c r="F14" s="43">
        <f t="shared" si="2"/>
        <v>265256.6071428571</v>
      </c>
      <c r="G14" s="43">
        <f t="shared" si="3"/>
        <v>254828.60714285719</v>
      </c>
      <c r="H14" s="43">
        <f t="shared" si="4"/>
        <v>236905.48214285719</v>
      </c>
      <c r="I14" s="43">
        <f t="shared" si="5"/>
        <v>208897.16071428577</v>
      </c>
    </row>
    <row r="15" spans="3:9" ht="17">
      <c r="C15" s="42">
        <v>11</v>
      </c>
      <c r="D15" s="43">
        <f t="shared" si="0"/>
        <v>636539.35714285716</v>
      </c>
      <c r="E15" s="43">
        <f t="shared" si="1"/>
        <v>483616.5</v>
      </c>
      <c r="F15" s="43">
        <f t="shared" si="2"/>
        <v>249811.28571428568</v>
      </c>
      <c r="G15" s="43">
        <f t="shared" si="3"/>
        <v>239990.48571428575</v>
      </c>
      <c r="H15" s="43">
        <f t="shared" si="4"/>
        <v>223110.98571428575</v>
      </c>
      <c r="I15" s="43">
        <f t="shared" si="5"/>
        <v>196733.52857142861</v>
      </c>
    </row>
    <row r="16" spans="3:9" ht="17">
      <c r="C16" s="42">
        <v>12</v>
      </c>
      <c r="D16" s="43">
        <f t="shared" si="0"/>
        <v>594661.76785714284</v>
      </c>
      <c r="E16" s="43">
        <f t="shared" si="1"/>
        <v>451799.625</v>
      </c>
      <c r="F16" s="43">
        <f t="shared" si="2"/>
        <v>234365.96428571426</v>
      </c>
      <c r="G16" s="43">
        <f t="shared" si="3"/>
        <v>225152.36428571431</v>
      </c>
      <c r="H16" s="43">
        <f t="shared" si="4"/>
        <v>209316.48928571431</v>
      </c>
      <c r="I16" s="43">
        <f t="shared" si="5"/>
        <v>184569.89642857146</v>
      </c>
    </row>
    <row r="17" spans="3:9" ht="17">
      <c r="C17" s="42">
        <v>13</v>
      </c>
      <c r="D17" s="43">
        <f t="shared" si="0"/>
        <v>552784.17857142852</v>
      </c>
      <c r="E17" s="43">
        <f t="shared" si="1"/>
        <v>419982.75</v>
      </c>
      <c r="F17" s="43">
        <f t="shared" si="2"/>
        <v>218920.64285714284</v>
      </c>
      <c r="G17" s="43">
        <f t="shared" si="3"/>
        <v>210314.24285714288</v>
      </c>
      <c r="H17" s="43">
        <f t="shared" si="4"/>
        <v>195521.99285714288</v>
      </c>
      <c r="I17" s="43">
        <f t="shared" si="5"/>
        <v>172406.26428571431</v>
      </c>
    </row>
    <row r="18" spans="3:9" ht="17">
      <c r="C18" s="42">
        <v>14</v>
      </c>
      <c r="D18" s="43">
        <f>+D19+$C$20</f>
        <v>510906.58928571426</v>
      </c>
      <c r="E18" s="43">
        <f>+E19+$D$20</f>
        <v>388165.875</v>
      </c>
      <c r="F18" s="43">
        <f>+F19+$E$20</f>
        <v>203475.32142857142</v>
      </c>
      <c r="G18" s="43">
        <f>+G19+$F$20</f>
        <v>195476.12142857144</v>
      </c>
      <c r="H18" s="43">
        <f>+H19+$G$20</f>
        <v>181727.49642857144</v>
      </c>
      <c r="I18" s="43">
        <f>+I19+$H$20</f>
        <v>160242.63214285715</v>
      </c>
    </row>
    <row r="19" spans="3:9" ht="17">
      <c r="C19" s="42">
        <v>15</v>
      </c>
      <c r="D19" s="43">
        <f>'Calculos Bases'!AT4</f>
        <v>469029</v>
      </c>
      <c r="E19" s="43">
        <f>'Calculos Bases'!AT5</f>
        <v>356349</v>
      </c>
      <c r="F19" s="43">
        <f>'Calculos Bases'!AT6</f>
        <v>188030</v>
      </c>
      <c r="G19" s="43">
        <f>'Calculos Bases'!AT7</f>
        <v>180638</v>
      </c>
      <c r="H19" s="43">
        <f>'Calculos Bases'!AT8</f>
        <v>167933</v>
      </c>
      <c r="I19" s="43">
        <f>'Calculos Bases'!AT9</f>
        <v>148079</v>
      </c>
    </row>
    <row r="20" spans="3:9">
      <c r="C20" s="50">
        <f t="shared" ref="C20:H20" si="6">(D5-D19)/14</f>
        <v>41877.589285714283</v>
      </c>
      <c r="D20" s="50">
        <f t="shared" si="6"/>
        <v>31816.875</v>
      </c>
      <c r="E20" s="50">
        <f t="shared" si="6"/>
        <v>15445.321428571429</v>
      </c>
      <c r="F20" s="50">
        <f t="shared" si="6"/>
        <v>14838.121428571425</v>
      </c>
      <c r="G20" s="50">
        <f t="shared" si="6"/>
        <v>13794.496428571425</v>
      </c>
      <c r="H20" s="50">
        <f t="shared" si="6"/>
        <v>12163.632142857141</v>
      </c>
      <c r="I20" s="4"/>
    </row>
  </sheetData>
  <sheetProtection sheet="1" objects="1" scenarios="1"/>
  <mergeCells count="2">
    <mergeCell ref="C3:I3"/>
    <mergeCell ref="E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I20"/>
  <sheetViews>
    <sheetView showGridLines="0" showRowColHeaders="0" workbookViewId="0">
      <selection activeCell="C4" sqref="C4"/>
    </sheetView>
  </sheetViews>
  <sheetFormatPr baseColWidth="10" defaultRowHeight="13"/>
  <sheetData>
    <row r="1" spans="3:9">
      <c r="E1" s="51" t="s">
        <v>77</v>
      </c>
    </row>
    <row r="2" spans="3:9" ht="14" thickBot="1">
      <c r="E2" s="90" t="s">
        <v>70</v>
      </c>
      <c r="F2" s="90"/>
      <c r="G2" s="90"/>
    </row>
    <row r="3" spans="3:9" ht="18" thickTop="1" thickBot="1">
      <c r="C3" s="91" t="s">
        <v>79</v>
      </c>
      <c r="D3" s="92"/>
      <c r="E3" s="92"/>
      <c r="F3" s="92"/>
      <c r="G3" s="92"/>
      <c r="H3" s="92"/>
      <c r="I3" s="93"/>
    </row>
    <row r="4" spans="3:9" ht="22" thickTop="1">
      <c r="C4" s="2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9" t="s">
        <v>20</v>
      </c>
    </row>
    <row r="5" spans="3:9" ht="17">
      <c r="C5" s="42">
        <v>1</v>
      </c>
      <c r="D5" s="43">
        <f>(+D19*125%)+D19</f>
        <v>1022591.25</v>
      </c>
      <c r="E5" s="43">
        <f>(+E19*125%)+E19</f>
        <v>776922.75</v>
      </c>
      <c r="F5" s="43">
        <f>(+F19*115%)+F19</f>
        <v>391730</v>
      </c>
      <c r="G5" s="43">
        <f>(+G19*115%)+G19</f>
        <v>376329.55</v>
      </c>
      <c r="H5" s="43">
        <f>(+H19*115%)+H19</f>
        <v>349860.9</v>
      </c>
      <c r="I5" s="43">
        <f>(+I19*115%)+I19</f>
        <v>308497.05</v>
      </c>
    </row>
    <row r="6" spans="3:9" ht="17">
      <c r="C6" s="42">
        <v>2</v>
      </c>
      <c r="D6" s="43">
        <f t="shared" ref="D6:D17" si="0">+D7+$C$20</f>
        <v>982012.23214285693</v>
      </c>
      <c r="E6" s="43">
        <f t="shared" ref="E6:E17" si="1">+E7+$D$20</f>
        <v>746092.48214285693</v>
      </c>
      <c r="F6" s="43">
        <f t="shared" ref="F6:F17" si="2">+F7+$E$20</f>
        <v>376763.57142857154</v>
      </c>
      <c r="G6" s="43">
        <f t="shared" ref="G6:G17" si="3">+G7+$F$20</f>
        <v>361951.51071428554</v>
      </c>
      <c r="H6" s="43">
        <f t="shared" ref="H6:H17" si="4">+H7+$G$20</f>
        <v>336494.12142857147</v>
      </c>
      <c r="I6" s="43">
        <f t="shared" ref="I6:I17" si="5">+I7+$H$20</f>
        <v>296710.61785714282</v>
      </c>
    </row>
    <row r="7" spans="3:9" ht="17">
      <c r="C7" s="42">
        <v>3</v>
      </c>
      <c r="D7" s="43">
        <f t="shared" si="0"/>
        <v>941433.21428571409</v>
      </c>
      <c r="E7" s="43">
        <f t="shared" si="1"/>
        <v>715262.21428571409</v>
      </c>
      <c r="F7" s="43">
        <f t="shared" si="2"/>
        <v>361797.14285714296</v>
      </c>
      <c r="G7" s="43">
        <f t="shared" si="3"/>
        <v>347573.47142857127</v>
      </c>
      <c r="H7" s="43">
        <f t="shared" si="4"/>
        <v>323127.34285714291</v>
      </c>
      <c r="I7" s="43">
        <f t="shared" si="5"/>
        <v>284924.1857142857</v>
      </c>
    </row>
    <row r="8" spans="3:9" ht="17">
      <c r="C8" s="42">
        <v>4</v>
      </c>
      <c r="D8" s="43">
        <f t="shared" si="0"/>
        <v>900854.19642857125</v>
      </c>
      <c r="E8" s="43">
        <f t="shared" si="1"/>
        <v>684431.94642857125</v>
      </c>
      <c r="F8" s="43">
        <f t="shared" si="2"/>
        <v>346830.71428571438</v>
      </c>
      <c r="G8" s="43">
        <f t="shared" si="3"/>
        <v>333195.432142857</v>
      </c>
      <c r="H8" s="43">
        <f t="shared" si="4"/>
        <v>309760.56428571435</v>
      </c>
      <c r="I8" s="43">
        <f t="shared" si="5"/>
        <v>273137.75357142859</v>
      </c>
    </row>
    <row r="9" spans="3:9" ht="17">
      <c r="C9" s="42">
        <v>5</v>
      </c>
      <c r="D9" s="43">
        <f t="shared" si="0"/>
        <v>860275.17857142841</v>
      </c>
      <c r="E9" s="43">
        <f t="shared" si="1"/>
        <v>653601.67857142841</v>
      </c>
      <c r="F9" s="43">
        <f t="shared" si="2"/>
        <v>331864.2857142858</v>
      </c>
      <c r="G9" s="43">
        <f t="shared" si="3"/>
        <v>318817.39285714272</v>
      </c>
      <c r="H9" s="43">
        <f t="shared" si="4"/>
        <v>296393.7857142858</v>
      </c>
      <c r="I9" s="43">
        <f t="shared" si="5"/>
        <v>261351.32142857142</v>
      </c>
    </row>
    <row r="10" spans="3:9" ht="17">
      <c r="C10" s="42">
        <v>6</v>
      </c>
      <c r="D10" s="43">
        <f t="shared" si="0"/>
        <v>819696.16071428556</v>
      </c>
      <c r="E10" s="43">
        <f t="shared" si="1"/>
        <v>622771.41071428556</v>
      </c>
      <c r="F10" s="43">
        <f t="shared" si="2"/>
        <v>316897.85714285722</v>
      </c>
      <c r="G10" s="43">
        <f t="shared" si="3"/>
        <v>304439.35357142845</v>
      </c>
      <c r="H10" s="43">
        <f t="shared" si="4"/>
        <v>283027.00714285724</v>
      </c>
      <c r="I10" s="43">
        <f t="shared" si="5"/>
        <v>249564.88928571428</v>
      </c>
    </row>
    <row r="11" spans="3:9" ht="17">
      <c r="C11" s="42">
        <v>7</v>
      </c>
      <c r="D11" s="43">
        <f t="shared" si="0"/>
        <v>779117.14285714272</v>
      </c>
      <c r="E11" s="43">
        <f t="shared" si="1"/>
        <v>591941.14285714272</v>
      </c>
      <c r="F11" s="43">
        <f t="shared" si="2"/>
        <v>301931.42857142864</v>
      </c>
      <c r="G11" s="43">
        <f t="shared" si="3"/>
        <v>290061.31428571418</v>
      </c>
      <c r="H11" s="43">
        <f t="shared" si="4"/>
        <v>269660.22857142868</v>
      </c>
      <c r="I11" s="43">
        <f t="shared" si="5"/>
        <v>237778.45714285714</v>
      </c>
    </row>
    <row r="12" spans="3:9" ht="17">
      <c r="C12" s="42">
        <v>8</v>
      </c>
      <c r="D12" s="43">
        <f t="shared" si="0"/>
        <v>738538.12499999988</v>
      </c>
      <c r="E12" s="43">
        <f t="shared" si="1"/>
        <v>561110.87499999988</v>
      </c>
      <c r="F12" s="43">
        <f t="shared" si="2"/>
        <v>286965.00000000006</v>
      </c>
      <c r="G12" s="43">
        <f t="shared" si="3"/>
        <v>275683.27499999991</v>
      </c>
      <c r="H12" s="43">
        <f t="shared" si="4"/>
        <v>256293.4500000001</v>
      </c>
      <c r="I12" s="43">
        <f t="shared" si="5"/>
        <v>225992.02499999999</v>
      </c>
    </row>
    <row r="13" spans="3:9" ht="17">
      <c r="C13" s="42">
        <v>9</v>
      </c>
      <c r="D13" s="43">
        <f t="shared" si="0"/>
        <v>697959.10714285704</v>
      </c>
      <c r="E13" s="43">
        <f t="shared" si="1"/>
        <v>530280.60714285704</v>
      </c>
      <c r="F13" s="43">
        <f t="shared" si="2"/>
        <v>271998.57142857148</v>
      </c>
      <c r="G13" s="43">
        <f t="shared" si="3"/>
        <v>261305.23571428563</v>
      </c>
      <c r="H13" s="43">
        <f t="shared" si="4"/>
        <v>242926.67142857151</v>
      </c>
      <c r="I13" s="43">
        <f t="shared" si="5"/>
        <v>214205.59285714285</v>
      </c>
    </row>
    <row r="14" spans="3:9" ht="17">
      <c r="C14" s="42">
        <v>10</v>
      </c>
      <c r="D14" s="43">
        <f t="shared" si="0"/>
        <v>657380.0892857142</v>
      </c>
      <c r="E14" s="43">
        <f t="shared" si="1"/>
        <v>499450.3392857142</v>
      </c>
      <c r="F14" s="43">
        <f t="shared" si="2"/>
        <v>257032.1428571429</v>
      </c>
      <c r="G14" s="43">
        <f t="shared" si="3"/>
        <v>246927.19642857136</v>
      </c>
      <c r="H14" s="43">
        <f t="shared" si="4"/>
        <v>229559.89285714293</v>
      </c>
      <c r="I14" s="43">
        <f t="shared" si="5"/>
        <v>202419.16071428571</v>
      </c>
    </row>
    <row r="15" spans="3:9" ht="17">
      <c r="C15" s="42">
        <v>11</v>
      </c>
      <c r="D15" s="43">
        <f t="shared" si="0"/>
        <v>616801.07142857136</v>
      </c>
      <c r="E15" s="43">
        <f t="shared" si="1"/>
        <v>468620.07142857136</v>
      </c>
      <c r="F15" s="43">
        <f t="shared" si="2"/>
        <v>242065.71428571432</v>
      </c>
      <c r="G15" s="43">
        <f t="shared" si="3"/>
        <v>232549.15714285709</v>
      </c>
      <c r="H15" s="43">
        <f t="shared" si="4"/>
        <v>216193.11428571434</v>
      </c>
      <c r="I15" s="43">
        <f t="shared" si="5"/>
        <v>190632.72857142857</v>
      </c>
    </row>
    <row r="16" spans="3:9" ht="17">
      <c r="C16" s="42">
        <v>12</v>
      </c>
      <c r="D16" s="43">
        <f t="shared" si="0"/>
        <v>576222.05357142852</v>
      </c>
      <c r="E16" s="43">
        <f t="shared" si="1"/>
        <v>437789.80357142852</v>
      </c>
      <c r="F16" s="43">
        <f t="shared" si="2"/>
        <v>227099.28571428574</v>
      </c>
      <c r="G16" s="43">
        <f t="shared" si="3"/>
        <v>218171.11785714282</v>
      </c>
      <c r="H16" s="43">
        <f t="shared" si="4"/>
        <v>202826.33571428576</v>
      </c>
      <c r="I16" s="43">
        <f t="shared" si="5"/>
        <v>178846.29642857143</v>
      </c>
    </row>
    <row r="17" spans="3:9" ht="17">
      <c r="C17" s="42">
        <v>13</v>
      </c>
      <c r="D17" s="43">
        <f t="shared" si="0"/>
        <v>535643.03571428568</v>
      </c>
      <c r="E17" s="43">
        <f t="shared" si="1"/>
        <v>406959.53571428568</v>
      </c>
      <c r="F17" s="43">
        <f t="shared" si="2"/>
        <v>212132.85714285716</v>
      </c>
      <c r="G17" s="43">
        <f t="shared" si="3"/>
        <v>203793.07857142854</v>
      </c>
      <c r="H17" s="43">
        <f t="shared" si="4"/>
        <v>189459.55714285717</v>
      </c>
      <c r="I17" s="43">
        <f t="shared" si="5"/>
        <v>167059.86428571428</v>
      </c>
    </row>
    <row r="18" spans="3:9" ht="17">
      <c r="C18" s="42">
        <v>14</v>
      </c>
      <c r="D18" s="43">
        <f>+D19+$C$20</f>
        <v>495064.01785714284</v>
      </c>
      <c r="E18" s="43">
        <f>+E19+$D$20</f>
        <v>376129.26785714284</v>
      </c>
      <c r="F18" s="43">
        <f>+F19+$E$20</f>
        <v>197166.42857142858</v>
      </c>
      <c r="G18" s="43">
        <f>+G19+$F$20</f>
        <v>189415.03928571427</v>
      </c>
      <c r="H18" s="43">
        <f>+H19+$G$20</f>
        <v>176092.77857142859</v>
      </c>
      <c r="I18" s="43">
        <f>+I19+$H$20</f>
        <v>155273.43214285714</v>
      </c>
    </row>
    <row r="19" spans="3:9" ht="17">
      <c r="C19" s="42">
        <v>15</v>
      </c>
      <c r="D19" s="43">
        <f>'Calculos Bases'!AS4</f>
        <v>454485</v>
      </c>
      <c r="E19" s="43">
        <f>'Calculos Bases'!AS5</f>
        <v>345299</v>
      </c>
      <c r="F19" s="43">
        <f>'Calculos Bases'!AS6</f>
        <v>182200</v>
      </c>
      <c r="G19" s="43">
        <f>'Calculos Bases'!AS7</f>
        <v>175037</v>
      </c>
      <c r="H19" s="43">
        <f>'Calculos Bases'!AS8</f>
        <v>162726</v>
      </c>
      <c r="I19" s="43">
        <f>'Calculos Bases'!AS9</f>
        <v>143487</v>
      </c>
    </row>
    <row r="20" spans="3:9">
      <c r="C20" s="50">
        <f t="shared" ref="C20:H20" si="6">(D5-D19)/14</f>
        <v>40579.017857142855</v>
      </c>
      <c r="D20" s="50">
        <f t="shared" si="6"/>
        <v>30830.267857142859</v>
      </c>
      <c r="E20" s="50">
        <f t="shared" si="6"/>
        <v>14966.428571428571</v>
      </c>
      <c r="F20" s="50">
        <f t="shared" si="6"/>
        <v>14378.039285714285</v>
      </c>
      <c r="G20" s="50">
        <f t="shared" si="6"/>
        <v>13366.778571428573</v>
      </c>
      <c r="H20" s="50">
        <f t="shared" si="6"/>
        <v>11786.432142857142</v>
      </c>
      <c r="I20" s="4"/>
    </row>
  </sheetData>
  <sheetProtection sheet="1" objects="1" scenarios="1"/>
  <mergeCells count="2">
    <mergeCell ref="E2:G2"/>
    <mergeCell ref="C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Calculos Bases</vt:lpstr>
      <vt:lpstr>Tabla 2023</vt:lpstr>
      <vt:lpstr>Tabla 2022</vt:lpstr>
      <vt:lpstr>Tabla 2021</vt:lpstr>
      <vt:lpstr>Tabla 2020</vt:lpstr>
      <vt:lpstr>Tabla 2019</vt:lpstr>
      <vt:lpstr>Tabla 2018</vt:lpstr>
      <vt:lpstr>Tabla 2017</vt:lpstr>
      <vt:lpstr>Tabla 2016</vt:lpstr>
      <vt:lpstr>Tabla 2015</vt:lpstr>
      <vt:lpstr>Tabla 2014</vt:lpstr>
      <vt:lpstr>Tabla2013</vt:lpstr>
      <vt:lpstr>Tabla 2012</vt:lpstr>
      <vt:lpstr>Tabla 2011</vt:lpstr>
      <vt:lpstr>Tabla 2010</vt:lpstr>
      <vt:lpstr>Tabla 2009</vt:lpstr>
      <vt:lpstr>Tabla 2008</vt:lpstr>
      <vt:lpstr>Tabla 2007</vt:lpstr>
      <vt:lpstr>Tabla2006</vt:lpstr>
      <vt:lpstr>Tabla2005</vt:lpstr>
      <vt:lpstr>Tabla2004</vt:lpstr>
      <vt:lpstr>Tabla2003</vt:lpstr>
    </vt:vector>
  </TitlesOfParts>
  <Company>CGR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Miranda Muñoz</dc:creator>
  <cp:lastModifiedBy>Microsoft Office User</cp:lastModifiedBy>
  <dcterms:created xsi:type="dcterms:W3CDTF">2008-06-09T12:31:15Z</dcterms:created>
  <dcterms:modified xsi:type="dcterms:W3CDTF">2023-05-15T13:47:43Z</dcterms:modified>
</cp:coreProperties>
</file>